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2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3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drawings/drawing4.xml" ContentType="application/vnd.openxmlformats-officedocument.drawing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drawings/drawing5.xml" ContentType="application/vnd.openxmlformats-officedocument.drawing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drawings/drawing6.xml" ContentType="application/vnd.openxmlformats-officedocument.drawing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drawings/drawing7.xml" ContentType="application/vnd.openxmlformats-officedocument.drawing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drawings/drawing8.xml" ContentType="application/vnd.openxmlformats-officedocument.drawing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en_skoroszyt"/>
  <mc:AlternateContent xmlns:mc="http://schemas.openxmlformats.org/markup-compatibility/2006">
    <mc:Choice Requires="x15">
      <x15ac:absPath xmlns:x15ac="http://schemas.microsoft.com/office/spreadsheetml/2010/11/ac" url="C:\+Drukarki\+Cennik\"/>
    </mc:Choice>
  </mc:AlternateContent>
  <xr:revisionPtr revIDLastSave="0" documentId="13_ncr:1_{0D6D57CB-9A1A-41AB-A68A-9654378341FD}" xr6:coauthVersionLast="47" xr6:coauthVersionMax="47" xr10:uidLastSave="{00000000-0000-0000-0000-000000000000}"/>
  <bookViews>
    <workbookView xWindow="28680" yWindow="-210" windowWidth="29040" windowHeight="15720" tabRatio="899" activeTab="6" xr2:uid="{00000000-000D-0000-FFFF-FFFF00000000}"/>
  </bookViews>
  <sheets>
    <sheet name="Cover Page" sheetId="4" r:id="rId1"/>
    <sheet name="ETISOFT Printers" sheetId="53" r:id="rId2"/>
    <sheet name="Citizen Printers" sheetId="49" r:id="rId3"/>
    <sheet name="TSC Printers" sheetId="47" r:id="rId4"/>
    <sheet name="Printronix Printers" sheetId="48" r:id="rId5"/>
    <sheet name="ZEBRA Desktop Printers" sheetId="51" r:id="rId6"/>
    <sheet name="ZEBRA Industrial Printers" sheetId="52" r:id="rId7"/>
    <sheet name="EPSON Printers" sheetId="50" r:id="rId8"/>
    <sheet name="Honeywell Industrial Printers" sheetId="54" r:id="rId9"/>
  </sheets>
  <definedNames>
    <definedName name="basic_oem_1">#REF!</definedName>
    <definedName name="cit_akc">#REF!</definedName>
    <definedName name="cit_akc_d">#REF!</definedName>
    <definedName name="cit_akc_zak">#REF!</definedName>
    <definedName name="cit_dealer">#REF!</definedName>
    <definedName name="Cit_gl_up">#REF!</definedName>
    <definedName name="Cit_gl_up_d">#REF!</definedName>
    <definedName name="Cit_glo_dealer">#REF!</definedName>
    <definedName name="Cit_glo_MCS">#REF!</definedName>
    <definedName name="cit_glo_z">#REF!</definedName>
    <definedName name="cit_mcs">#REF!</definedName>
    <definedName name="cit_o_z">#REF!</definedName>
    <definedName name="cit_z">#REF!</definedName>
    <definedName name="el_akt">#REF!</definedName>
    <definedName name="el_oem">#REF!</definedName>
    <definedName name="el_roz">#REF!</definedName>
    <definedName name="el_upg">#REF!</definedName>
    <definedName name="el_wsp12">#REF!</definedName>
    <definedName name="el_wsp24">#REF!</definedName>
    <definedName name="el_wsp3">#REF!</definedName>
    <definedName name="el_wsp6">#REF!</definedName>
    <definedName name="el_wspz">#REF!</definedName>
    <definedName name="medio_oem_1">#REF!</definedName>
    <definedName name="pakiet">#REF!</definedName>
    <definedName name="pro_oem_1">#REF!</definedName>
    <definedName name="std_oem_1">#REF!</definedName>
    <definedName name="zeb_akc">#REF!</definedName>
    <definedName name="zeb_dealer">#REF!</definedName>
    <definedName name="zeb_desk_z">#REF!</definedName>
    <definedName name="zeb_g_up">#REF!</definedName>
    <definedName name="zeb_g_up_d">#REF!</definedName>
    <definedName name="zeb_HC_z">#REF!</definedName>
    <definedName name="zeb_high_z">#REF!</definedName>
    <definedName name="zeb_MCS">#REF!</definedName>
    <definedName name="zeb_mob_z">#REF!</definedName>
    <definedName name="zeb_RFID_z">#REF!</definedName>
    <definedName name="zeb_zt200_z">#REF!</definedName>
    <definedName name="zeb_zt400_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8" i="50" l="1"/>
  <c r="B149" i="50"/>
  <c r="B150" i="50"/>
  <c r="B151" i="50"/>
  <c r="B152" i="50"/>
  <c r="B153" i="50"/>
  <c r="B154" i="50"/>
  <c r="B147" i="50"/>
  <c r="B132" i="50"/>
  <c r="B133" i="50"/>
  <c r="B134" i="50"/>
  <c r="B135" i="50"/>
  <c r="B136" i="50"/>
  <c r="B137" i="50"/>
  <c r="B138" i="50"/>
  <c r="B131" i="50"/>
  <c r="B116" i="50"/>
  <c r="B117" i="50"/>
  <c r="B118" i="50"/>
  <c r="B119" i="50"/>
  <c r="B120" i="50"/>
  <c r="B121" i="50"/>
  <c r="B122" i="50"/>
  <c r="B115" i="50"/>
  <c r="B100" i="50"/>
  <c r="B101" i="50"/>
  <c r="B102" i="50"/>
  <c r="B103" i="50"/>
  <c r="B104" i="50"/>
  <c r="B105" i="50"/>
  <c r="B106" i="50"/>
  <c r="B99" i="50"/>
  <c r="B84" i="50"/>
  <c r="B85" i="50"/>
  <c r="B86" i="50"/>
  <c r="B87" i="50"/>
  <c r="B88" i="50"/>
  <c r="B89" i="50"/>
  <c r="B90" i="50"/>
  <c r="B83" i="50"/>
  <c r="B68" i="50"/>
  <c r="B69" i="50"/>
  <c r="B70" i="50"/>
  <c r="B71" i="50"/>
  <c r="B72" i="50"/>
  <c r="B73" i="50"/>
  <c r="B74" i="50"/>
  <c r="B67" i="50"/>
  <c r="B54" i="50"/>
  <c r="B55" i="50"/>
  <c r="B56" i="50"/>
  <c r="B57" i="50"/>
  <c r="B58" i="50"/>
  <c r="B53" i="50"/>
  <c r="B40" i="50"/>
  <c r="B41" i="50"/>
  <c r="B42" i="50"/>
  <c r="B43" i="50"/>
  <c r="B44" i="50"/>
  <c r="B45" i="50"/>
  <c r="B46" i="50"/>
  <c r="B39" i="50"/>
  <c r="B24" i="50"/>
  <c r="B25" i="50"/>
  <c r="B26" i="50"/>
  <c r="B27" i="50"/>
  <c r="B28" i="50"/>
  <c r="B29" i="50"/>
  <c r="B30" i="50"/>
  <c r="B23" i="50"/>
  <c r="B8" i="50"/>
  <c r="B9" i="50"/>
  <c r="B10" i="50"/>
  <c r="B11" i="50"/>
  <c r="B12" i="50"/>
  <c r="B13" i="50"/>
  <c r="B14" i="50"/>
  <c r="B7" i="50"/>
  <c r="B108" i="52"/>
  <c r="B109" i="52"/>
  <c r="B110" i="52"/>
  <c r="B111" i="52"/>
  <c r="B112" i="52"/>
  <c r="B113" i="52"/>
  <c r="B114" i="52"/>
  <c r="B115" i="52"/>
  <c r="B116" i="52"/>
  <c r="B117" i="52"/>
  <c r="B118" i="52"/>
  <c r="B119" i="52"/>
  <c r="B88" i="52"/>
  <c r="B89" i="52"/>
  <c r="B90" i="52"/>
  <c r="B91" i="52"/>
  <c r="B92" i="52"/>
  <c r="B93" i="52"/>
  <c r="B94" i="52"/>
  <c r="B95" i="52"/>
  <c r="B96" i="52"/>
  <c r="B97" i="52"/>
  <c r="B98" i="52"/>
  <c r="B99" i="52"/>
  <c r="B100" i="52"/>
  <c r="B101" i="52"/>
  <c r="B102" i="52"/>
  <c r="B103" i="52"/>
  <c r="B64" i="52"/>
  <c r="B65" i="52"/>
  <c r="B66" i="52"/>
  <c r="B67" i="52"/>
  <c r="B68" i="52"/>
  <c r="B69" i="52"/>
  <c r="B70" i="52"/>
  <c r="B71" i="52"/>
  <c r="B63" i="52"/>
  <c r="B77" i="52"/>
  <c r="B78" i="52"/>
  <c r="B79" i="52"/>
  <c r="B80" i="52"/>
  <c r="B81" i="52"/>
  <c r="B82" i="52"/>
  <c r="B83" i="52"/>
  <c r="B76" i="52"/>
  <c r="B36" i="52"/>
  <c r="B37" i="52"/>
  <c r="B38" i="52"/>
  <c r="B39" i="52"/>
  <c r="B40" i="52"/>
  <c r="B41" i="52"/>
  <c r="B42" i="52"/>
  <c r="B43" i="52"/>
  <c r="B44" i="52"/>
  <c r="B45" i="52"/>
  <c r="B46" i="52"/>
  <c r="B47" i="52"/>
  <c r="B48" i="52"/>
  <c r="B49" i="52"/>
  <c r="B50" i="52"/>
  <c r="B51" i="52"/>
  <c r="B52" i="52"/>
  <c r="B53" i="52"/>
  <c r="B54" i="52"/>
  <c r="B55" i="52"/>
  <c r="B56" i="52"/>
  <c r="B57" i="52"/>
  <c r="B58" i="52"/>
  <c r="B35" i="52"/>
  <c r="B13" i="52"/>
  <c r="B14" i="52"/>
  <c r="B15" i="52"/>
  <c r="B16" i="52"/>
  <c r="B17" i="52"/>
  <c r="B18" i="52"/>
  <c r="B19" i="52"/>
  <c r="B20" i="52"/>
  <c r="B21" i="52"/>
  <c r="B22" i="52"/>
  <c r="B23" i="52"/>
  <c r="B24" i="52"/>
  <c r="B25" i="52"/>
  <c r="B26" i="52"/>
  <c r="B27" i="52"/>
  <c r="B28" i="52"/>
  <c r="B29" i="52"/>
  <c r="B30" i="52"/>
  <c r="B12" i="52"/>
  <c r="B5" i="52"/>
  <c r="B6" i="52"/>
  <c r="B7" i="52"/>
  <c r="B4" i="52"/>
  <c r="B110" i="51"/>
  <c r="B111" i="51"/>
  <c r="B112" i="51"/>
  <c r="B113" i="51"/>
  <c r="B114" i="51"/>
  <c r="B115" i="51"/>
  <c r="B116" i="51"/>
  <c r="B117" i="51"/>
  <c r="B118" i="51"/>
  <c r="B119" i="51"/>
  <c r="B120" i="51"/>
  <c r="B121" i="51"/>
  <c r="B122" i="51"/>
  <c r="B123" i="51"/>
  <c r="B124" i="51"/>
  <c r="B125" i="51"/>
  <c r="B126" i="51"/>
  <c r="B127" i="51"/>
  <c r="B128" i="51"/>
  <c r="B129" i="51"/>
  <c r="B130" i="51"/>
  <c r="B131" i="51"/>
  <c r="B132" i="51"/>
  <c r="B133" i="51"/>
  <c r="B134" i="51"/>
  <c r="B135" i="51"/>
  <c r="B136" i="51"/>
  <c r="B137" i="51"/>
  <c r="B138" i="51"/>
  <c r="B139" i="51"/>
  <c r="B140" i="51"/>
  <c r="B141" i="51"/>
  <c r="B142" i="51"/>
  <c r="B143" i="51"/>
  <c r="B144" i="51"/>
  <c r="B145" i="51"/>
  <c r="B146" i="51"/>
  <c r="B147" i="51"/>
  <c r="B148" i="51"/>
  <c r="B149" i="51"/>
  <c r="B150" i="51"/>
  <c r="B151" i="51"/>
  <c r="B152" i="51"/>
  <c r="B153" i="51"/>
  <c r="B154" i="51"/>
  <c r="B155" i="51"/>
  <c r="B156" i="51"/>
  <c r="B157" i="51"/>
  <c r="B158" i="51"/>
  <c r="B159" i="51"/>
  <c r="B160" i="51"/>
  <c r="B161" i="51"/>
  <c r="B162" i="51"/>
  <c r="B163" i="51"/>
  <c r="B164" i="51"/>
  <c r="B109" i="51"/>
  <c r="B73" i="51"/>
  <c r="B74" i="51"/>
  <c r="B75" i="51"/>
  <c r="B76" i="51"/>
  <c r="B77" i="51"/>
  <c r="B78" i="51"/>
  <c r="B79" i="51"/>
  <c r="B80" i="51"/>
  <c r="B81" i="51"/>
  <c r="B82" i="51"/>
  <c r="B83" i="51"/>
  <c r="B84" i="51"/>
  <c r="B85" i="51"/>
  <c r="B86" i="51"/>
  <c r="B87" i="51"/>
  <c r="B88" i="51"/>
  <c r="B89" i="51"/>
  <c r="B90" i="51"/>
  <c r="B91" i="51"/>
  <c r="B92" i="51"/>
  <c r="B93" i="51"/>
  <c r="B94" i="51"/>
  <c r="B95" i="51"/>
  <c r="B96" i="51"/>
  <c r="B97" i="51"/>
  <c r="B98" i="51"/>
  <c r="B99" i="51"/>
  <c r="B100" i="51"/>
  <c r="B101" i="51"/>
  <c r="B102" i="51"/>
  <c r="B103" i="51"/>
  <c r="B104" i="51"/>
  <c r="B72" i="51"/>
  <c r="B51" i="51"/>
  <c r="B52" i="51"/>
  <c r="B53" i="51"/>
  <c r="B54" i="51"/>
  <c r="B55" i="51"/>
  <c r="B56" i="51"/>
  <c r="B57" i="51"/>
  <c r="B58" i="51"/>
  <c r="B59" i="51"/>
  <c r="B60" i="51"/>
  <c r="B61" i="51"/>
  <c r="B62" i="51"/>
  <c r="B63" i="51"/>
  <c r="B64" i="51"/>
  <c r="B65" i="51"/>
  <c r="B66" i="51"/>
  <c r="B67" i="51"/>
  <c r="B34" i="51"/>
  <c r="B35" i="51"/>
  <c r="B36" i="51"/>
  <c r="B37" i="51"/>
  <c r="B38" i="51"/>
  <c r="B39" i="51"/>
  <c r="B40" i="51"/>
  <c r="B41" i="51"/>
  <c r="B42" i="51"/>
  <c r="B43" i="51"/>
  <c r="B44" i="51"/>
  <c r="B45" i="51"/>
  <c r="B46" i="51"/>
  <c r="B33" i="51"/>
  <c r="B17" i="51"/>
  <c r="B18" i="51"/>
  <c r="B19" i="51"/>
  <c r="B20" i="51"/>
  <c r="B21" i="51"/>
  <c r="B22" i="51"/>
  <c r="B23" i="51"/>
  <c r="B24" i="51"/>
  <c r="B25" i="51"/>
  <c r="B26" i="51"/>
  <c r="B27" i="51"/>
  <c r="B28" i="51"/>
  <c r="B13" i="51"/>
  <c r="B14" i="51"/>
  <c r="B15" i="51"/>
  <c r="B16" i="51"/>
  <c r="B12" i="51"/>
  <c r="B5" i="51" l="1"/>
  <c r="B6" i="51"/>
  <c r="B7" i="51"/>
  <c r="B4" i="51"/>
  <c r="B180" i="54"/>
  <c r="B179" i="54"/>
  <c r="B178" i="54"/>
  <c r="B177" i="54"/>
  <c r="B176" i="54"/>
  <c r="B175" i="54"/>
  <c r="B174" i="54"/>
  <c r="B173" i="54"/>
  <c r="B170" i="54"/>
  <c r="B169" i="54"/>
  <c r="B168" i="54"/>
  <c r="B167" i="54"/>
  <c r="B166" i="54"/>
  <c r="B165" i="54"/>
  <c r="B164" i="54"/>
  <c r="B153" i="54"/>
  <c r="B154" i="54"/>
  <c r="B155" i="54"/>
  <c r="B156" i="54"/>
  <c r="B157" i="54"/>
  <c r="B158" i="54"/>
  <c r="B159" i="54"/>
  <c r="B144" i="54"/>
  <c r="B145" i="54"/>
  <c r="B146" i="54"/>
  <c r="B147" i="54"/>
  <c r="B148" i="54"/>
  <c r="B149" i="54"/>
  <c r="B150" i="54"/>
  <c r="B151" i="54"/>
  <c r="B152" i="54"/>
  <c r="B138" i="54"/>
  <c r="B139" i="54"/>
  <c r="B140" i="54"/>
  <c r="B141" i="54"/>
  <c r="B137" i="54"/>
  <c r="B127" i="54"/>
  <c r="B128" i="54"/>
  <c r="B136" i="54"/>
  <c r="B135" i="54"/>
  <c r="B134" i="54"/>
  <c r="B133" i="54"/>
  <c r="B132" i="54"/>
  <c r="B131" i="54"/>
  <c r="B130" i="54"/>
  <c r="B129" i="54"/>
  <c r="B126" i="54"/>
  <c r="B125" i="54"/>
  <c r="B124" i="54"/>
  <c r="B123" i="54"/>
  <c r="B122" i="54"/>
  <c r="B121" i="54"/>
  <c r="B120" i="54"/>
  <c r="B119" i="54"/>
  <c r="B118" i="54"/>
  <c r="B117" i="54"/>
  <c r="B116" i="54"/>
  <c r="B115" i="54"/>
  <c r="B114" i="54"/>
  <c r="B113" i="54"/>
  <c r="B108" i="54"/>
  <c r="B107" i="54"/>
  <c r="B106" i="54"/>
  <c r="B105" i="54"/>
  <c r="B104" i="54"/>
  <c r="B103" i="54"/>
  <c r="B102" i="54"/>
  <c r="B101" i="54"/>
  <c r="B98" i="54"/>
  <c r="B97" i="54"/>
  <c r="B96" i="54"/>
  <c r="B95" i="54"/>
  <c r="B94" i="54"/>
  <c r="B93" i="54"/>
  <c r="B92" i="54"/>
  <c r="B91" i="54"/>
  <c r="B90" i="54"/>
  <c r="B89" i="54"/>
  <c r="B88" i="54"/>
  <c r="B87" i="54"/>
  <c r="B86" i="54"/>
  <c r="B85" i="54"/>
  <c r="B56" i="54"/>
  <c r="B57" i="54"/>
  <c r="B58" i="54"/>
  <c r="B59" i="54"/>
  <c r="B60" i="54"/>
  <c r="B61" i="54"/>
  <c r="B62" i="54"/>
  <c r="B65" i="54"/>
  <c r="B66" i="54"/>
  <c r="B67" i="54"/>
  <c r="B68" i="54"/>
  <c r="B69" i="54"/>
  <c r="B70" i="54"/>
  <c r="B71" i="54"/>
  <c r="B72" i="54"/>
  <c r="B73" i="54"/>
  <c r="B74" i="54"/>
  <c r="B75" i="54"/>
  <c r="B76" i="54"/>
  <c r="B77" i="54"/>
  <c r="B78" i="54"/>
  <c r="B79" i="54"/>
  <c r="B80" i="54"/>
  <c r="B55" i="54"/>
  <c r="B54" i="54"/>
  <c r="B53" i="54"/>
  <c r="B52" i="54"/>
  <c r="B51" i="54"/>
  <c r="B50" i="54"/>
  <c r="B49" i="54"/>
  <c r="B48" i="54"/>
  <c r="B47" i="54"/>
  <c r="B46" i="54"/>
  <c r="B45" i="54"/>
  <c r="B44" i="54"/>
  <c r="B43" i="54"/>
  <c r="B42" i="54"/>
  <c r="B41" i="54"/>
  <c r="B40" i="54"/>
  <c r="B5" i="54"/>
  <c r="B6" i="54"/>
  <c r="B7" i="54"/>
  <c r="B8" i="54"/>
  <c r="B9" i="54"/>
  <c r="B10" i="54"/>
  <c r="B11" i="54"/>
  <c r="B12" i="54"/>
  <c r="B13" i="54"/>
  <c r="B14" i="54"/>
  <c r="B15" i="54"/>
  <c r="B16" i="54"/>
  <c r="B17" i="54"/>
  <c r="B18" i="54"/>
  <c r="B19" i="54"/>
  <c r="B20" i="54"/>
  <c r="B4" i="54"/>
  <c r="B114" i="49" l="1"/>
  <c r="B123" i="49"/>
  <c r="B122" i="49"/>
  <c r="B121" i="49"/>
  <c r="B120" i="49"/>
  <c r="B119" i="49"/>
  <c r="B118" i="49"/>
  <c r="B117" i="49"/>
  <c r="B116" i="49"/>
  <c r="B115" i="49"/>
  <c r="B113" i="49"/>
  <c r="B84" i="49"/>
  <c r="B85" i="49"/>
  <c r="B86" i="49"/>
  <c r="B89" i="49"/>
  <c r="B90" i="49"/>
  <c r="B91" i="49"/>
  <c r="B92" i="49"/>
  <c r="B93" i="49"/>
  <c r="B94" i="49"/>
  <c r="B95" i="49"/>
  <c r="B96" i="49"/>
  <c r="B97" i="49"/>
  <c r="B98" i="49"/>
  <c r="B99" i="49"/>
  <c r="B100" i="49"/>
  <c r="B101" i="49"/>
  <c r="B102" i="49"/>
  <c r="B103" i="49"/>
  <c r="B83" i="49"/>
  <c r="B74" i="49"/>
  <c r="B66" i="49"/>
  <c r="B67" i="49"/>
  <c r="B68" i="49"/>
  <c r="B69" i="49"/>
  <c r="B70" i="49"/>
  <c r="B71" i="49"/>
  <c r="B72" i="49"/>
  <c r="B73" i="49"/>
  <c r="B75" i="49"/>
  <c r="B76" i="49"/>
  <c r="B77" i="49"/>
  <c r="B65" i="49"/>
  <c r="B39" i="49"/>
  <c r="B40" i="49"/>
  <c r="B41" i="49"/>
  <c r="B42" i="49"/>
  <c r="B43" i="49"/>
  <c r="B45" i="49"/>
  <c r="B46" i="49"/>
  <c r="B47" i="49"/>
  <c r="B48" i="49"/>
  <c r="B49" i="49"/>
  <c r="B50" i="49"/>
  <c r="B51" i="49"/>
  <c r="B52" i="49"/>
  <c r="B53" i="49"/>
  <c r="B54" i="49"/>
  <c r="B38" i="49"/>
  <c r="B33" i="49"/>
  <c r="B34" i="49"/>
  <c r="B35" i="49"/>
  <c r="B32" i="49"/>
  <c r="B6" i="49"/>
  <c r="B5" i="49"/>
  <c r="B9" i="49"/>
  <c r="B143" i="48"/>
  <c r="B142" i="48"/>
  <c r="B141" i="48"/>
  <c r="B140" i="48"/>
  <c r="B139" i="48"/>
  <c r="B138" i="48"/>
  <c r="B137" i="48"/>
  <c r="B136" i="48"/>
  <c r="B135" i="48"/>
  <c r="B134" i="48"/>
  <c r="B133" i="48"/>
  <c r="B132" i="48"/>
  <c r="B131" i="48"/>
  <c r="B130" i="48"/>
  <c r="B129" i="48"/>
  <c r="B128" i="48"/>
  <c r="B127" i="48"/>
  <c r="B126" i="48"/>
  <c r="B125" i="48"/>
  <c r="B124" i="48"/>
  <c r="B123" i="48"/>
  <c r="B122" i="48"/>
  <c r="B121" i="48"/>
  <c r="B120" i="48"/>
  <c r="B119" i="48"/>
  <c r="B118" i="48"/>
  <c r="B117" i="48"/>
  <c r="B116" i="48"/>
  <c r="B115" i="48"/>
  <c r="B112" i="48"/>
  <c r="B111" i="48"/>
  <c r="B110" i="48"/>
  <c r="B109" i="48"/>
  <c r="B108" i="48"/>
  <c r="B107" i="48"/>
  <c r="B88" i="48"/>
  <c r="B89" i="48"/>
  <c r="B90" i="48"/>
  <c r="B91" i="48"/>
  <c r="B92" i="48"/>
  <c r="B93" i="48"/>
  <c r="B75" i="48"/>
  <c r="B76" i="48"/>
  <c r="B77" i="48"/>
  <c r="B78" i="48"/>
  <c r="B79" i="48"/>
  <c r="B80" i="48"/>
  <c r="B81" i="48"/>
  <c r="B82" i="48"/>
  <c r="B83" i="48"/>
  <c r="B84" i="48"/>
  <c r="B85" i="48"/>
  <c r="B86" i="48"/>
  <c r="B87" i="48"/>
  <c r="B58" i="48"/>
  <c r="B59" i="48"/>
  <c r="B60" i="48"/>
  <c r="B61" i="48"/>
  <c r="B62" i="48"/>
  <c r="B57" i="48"/>
  <c r="B74" i="48"/>
  <c r="B73" i="48"/>
  <c r="B72" i="48"/>
  <c r="B71" i="48"/>
  <c r="B70" i="48"/>
  <c r="B69" i="48"/>
  <c r="B68" i="48"/>
  <c r="B67" i="48"/>
  <c r="B66" i="48"/>
  <c r="B65" i="48"/>
  <c r="B56" i="48"/>
  <c r="B55" i="48"/>
  <c r="B54" i="48"/>
  <c r="B53" i="48"/>
  <c r="B40" i="48"/>
  <c r="B41" i="48"/>
  <c r="B42" i="48"/>
  <c r="B43" i="48"/>
  <c r="B44" i="48"/>
  <c r="B45" i="48"/>
  <c r="B39" i="48"/>
  <c r="B38" i="48"/>
  <c r="B37" i="48"/>
  <c r="B36" i="48"/>
  <c r="B35" i="48"/>
  <c r="B34" i="48"/>
  <c r="B33" i="48"/>
  <c r="B32" i="48"/>
  <c r="B29" i="48"/>
  <c r="B28" i="48"/>
  <c r="B27" i="48"/>
  <c r="B26" i="48"/>
  <c r="B18" i="48"/>
  <c r="B6" i="48"/>
  <c r="B7" i="48"/>
  <c r="B8" i="48"/>
  <c r="B5" i="48"/>
  <c r="B17" i="48"/>
  <c r="B16" i="48"/>
  <c r="B15" i="48"/>
  <c r="B14" i="48"/>
  <c r="B13" i="48"/>
  <c r="B12" i="48"/>
  <c r="B11" i="48"/>
  <c r="B436" i="47"/>
  <c r="B435" i="47"/>
  <c r="B434" i="47"/>
  <c r="B433" i="47"/>
  <c r="B432" i="47"/>
  <c r="B431" i="47"/>
  <c r="B430" i="47"/>
  <c r="B427" i="47"/>
  <c r="B426" i="47"/>
  <c r="B420" i="47"/>
  <c r="B419" i="47"/>
  <c r="B418" i="47"/>
  <c r="B417" i="47"/>
  <c r="B416" i="47"/>
  <c r="B415" i="47"/>
  <c r="B414" i="47"/>
  <c r="B413" i="47"/>
  <c r="B412" i="47"/>
  <c r="B409" i="47"/>
  <c r="B408" i="47"/>
  <c r="B402" i="47"/>
  <c r="B401" i="47"/>
  <c r="B400" i="47"/>
  <c r="B399" i="47"/>
  <c r="B398" i="47"/>
  <c r="B397" i="47"/>
  <c r="B396" i="47"/>
  <c r="B395" i="47"/>
  <c r="B394" i="47"/>
  <c r="B393" i="47"/>
  <c r="B392" i="47"/>
  <c r="B391" i="47"/>
  <c r="B388" i="47"/>
  <c r="B387" i="47"/>
  <c r="B386" i="47"/>
  <c r="B374" i="47"/>
  <c r="B375" i="47"/>
  <c r="B376" i="47"/>
  <c r="B377" i="47"/>
  <c r="B378" i="47"/>
  <c r="B379" i="47"/>
  <c r="B380" i="47"/>
  <c r="B360" i="47"/>
  <c r="B361" i="47"/>
  <c r="B373" i="47"/>
  <c r="B372" i="47"/>
  <c r="B371" i="47"/>
  <c r="B370" i="47"/>
  <c r="B369" i="47"/>
  <c r="B368" i="47"/>
  <c r="B367" i="47"/>
  <c r="B366" i="47"/>
  <c r="B365" i="47"/>
  <c r="B364" i="47"/>
  <c r="B359" i="47"/>
  <c r="B358" i="47"/>
  <c r="B357" i="47"/>
  <c r="B356" i="47"/>
  <c r="B345" i="47"/>
  <c r="B346" i="47"/>
  <c r="B347" i="47"/>
  <c r="B348" i="47"/>
  <c r="B349" i="47"/>
  <c r="B341" i="47"/>
  <c r="B342" i="47"/>
  <c r="B334" i="47"/>
  <c r="B335" i="47"/>
  <c r="B344" i="47"/>
  <c r="B343" i="47"/>
  <c r="B340" i="47"/>
  <c r="B339" i="47"/>
  <c r="B338" i="47"/>
  <c r="B333" i="47"/>
  <c r="B332" i="47"/>
  <c r="B325" i="47"/>
  <c r="B324" i="47"/>
  <c r="B323" i="47"/>
  <c r="B322" i="47"/>
  <c r="B321" i="47"/>
  <c r="B320" i="47"/>
  <c r="B319" i="47"/>
  <c r="B318" i="47"/>
  <c r="B317" i="47"/>
  <c r="B314" i="47"/>
  <c r="B313" i="47"/>
  <c r="B294" i="47"/>
  <c r="B307" i="47"/>
  <c r="B306" i="47"/>
  <c r="B305" i="47"/>
  <c r="B304" i="47"/>
  <c r="B303" i="47"/>
  <c r="B302" i="47"/>
  <c r="B301" i="47"/>
  <c r="B300" i="47"/>
  <c r="B299" i="47"/>
  <c r="B298" i="47"/>
  <c r="B297" i="47"/>
  <c r="B293" i="47"/>
  <c r="B292" i="47"/>
  <c r="B291" i="47"/>
  <c r="B290" i="47"/>
  <c r="B284" i="47"/>
  <c r="B283" i="47"/>
  <c r="B282" i="47"/>
  <c r="B281" i="47"/>
  <c r="B280" i="47"/>
  <c r="B279" i="47"/>
  <c r="B278" i="47"/>
  <c r="B277" i="47"/>
  <c r="B276" i="47"/>
  <c r="B275" i="47"/>
  <c r="B274" i="47"/>
  <c r="B273" i="47"/>
  <c r="B270" i="47"/>
  <c r="B269" i="47"/>
  <c r="B268" i="47"/>
  <c r="B267" i="47"/>
  <c r="B260" i="47"/>
  <c r="B261" i="47"/>
  <c r="B259" i="47"/>
  <c r="B258" i="47"/>
  <c r="B257" i="47"/>
  <c r="B256" i="47"/>
  <c r="B255" i="47"/>
  <c r="B254" i="47"/>
  <c r="B253" i="47"/>
  <c r="B252" i="47"/>
  <c r="B251" i="47"/>
  <c r="B248" i="47"/>
  <c r="B247" i="47"/>
  <c r="B246" i="47"/>
  <c r="B245" i="47"/>
  <c r="B244" i="47"/>
  <c r="B243" i="47"/>
  <c r="B222" i="47"/>
  <c r="B223" i="47"/>
  <c r="B224" i="47"/>
  <c r="B225" i="47"/>
  <c r="B236" i="47"/>
  <c r="B235" i="47"/>
  <c r="B234" i="47"/>
  <c r="B233" i="47"/>
  <c r="B232" i="47"/>
  <c r="B231" i="47"/>
  <c r="B230" i="47"/>
  <c r="B229" i="47"/>
  <c r="B228" i="47"/>
  <c r="B221" i="47"/>
  <c r="B220" i="47"/>
  <c r="B219" i="47"/>
  <c r="B218" i="47"/>
  <c r="B217" i="47"/>
  <c r="B216" i="47"/>
  <c r="B193" i="47"/>
  <c r="B194" i="47"/>
  <c r="B208" i="47"/>
  <c r="B209" i="47"/>
  <c r="B206" i="47"/>
  <c r="B207" i="47"/>
  <c r="B205" i="47"/>
  <c r="B204" i="47"/>
  <c r="B203" i="47"/>
  <c r="B202" i="47"/>
  <c r="B201" i="47"/>
  <c r="B200" i="47"/>
  <c r="B199" i="47"/>
  <c r="B198" i="47"/>
  <c r="B197" i="47"/>
  <c r="B192" i="47"/>
  <c r="B191" i="47"/>
  <c r="B190" i="47"/>
  <c r="B189" i="47"/>
  <c r="B179" i="47"/>
  <c r="B180" i="47"/>
  <c r="B181" i="47"/>
  <c r="B182" i="47"/>
  <c r="B167" i="47"/>
  <c r="B168" i="47"/>
  <c r="B178" i="47"/>
  <c r="B177" i="47"/>
  <c r="B176" i="47"/>
  <c r="B175" i="47"/>
  <c r="B174" i="47"/>
  <c r="B173" i="47"/>
  <c r="B172" i="47"/>
  <c r="B171" i="47"/>
  <c r="B166" i="47"/>
  <c r="B165" i="47"/>
  <c r="B147" i="47"/>
  <c r="B148" i="47"/>
  <c r="B158" i="47"/>
  <c r="B157" i="47"/>
  <c r="B156" i="47"/>
  <c r="B155" i="47"/>
  <c r="B154" i="47"/>
  <c r="B153" i="47"/>
  <c r="B152" i="47"/>
  <c r="B151" i="47"/>
  <c r="B146" i="47"/>
  <c r="B145" i="47"/>
  <c r="B144" i="47"/>
  <c r="B143" i="47"/>
  <c r="B135" i="47"/>
  <c r="B136" i="47"/>
  <c r="B137" i="47"/>
  <c r="B134" i="47"/>
  <c r="B133" i="47"/>
  <c r="B132" i="47"/>
  <c r="B131" i="47"/>
  <c r="B130" i="47"/>
  <c r="B129" i="47"/>
  <c r="B128" i="47"/>
  <c r="B127" i="47"/>
  <c r="B126" i="47"/>
  <c r="B123" i="47"/>
  <c r="B122" i="47"/>
  <c r="B121" i="47"/>
  <c r="B120" i="47"/>
  <c r="B113" i="47"/>
  <c r="B114" i="47"/>
  <c r="B112" i="47"/>
  <c r="B111" i="47"/>
  <c r="B110" i="47"/>
  <c r="B109" i="47"/>
  <c r="B108" i="47"/>
  <c r="B107" i="47"/>
  <c r="B106" i="47"/>
  <c r="B103" i="47"/>
  <c r="B102" i="47"/>
  <c r="B101" i="47"/>
  <c r="B100" i="47"/>
  <c r="B84" i="47"/>
  <c r="B85" i="47"/>
  <c r="B86" i="47"/>
  <c r="B87" i="47"/>
  <c r="B88" i="47"/>
  <c r="B89" i="47"/>
  <c r="B90" i="47"/>
  <c r="B91" i="47"/>
  <c r="B92" i="47"/>
  <c r="B93" i="47"/>
  <c r="B94" i="47"/>
  <c r="B79" i="47"/>
  <c r="B80" i="47"/>
  <c r="B81" i="47"/>
  <c r="B70" i="47"/>
  <c r="B71" i="47"/>
  <c r="B72" i="47"/>
  <c r="B73" i="47"/>
  <c r="B74" i="47"/>
  <c r="B75" i="47"/>
  <c r="B76" i="47"/>
  <c r="B77" i="47"/>
  <c r="B78" i="47"/>
  <c r="B69" i="47"/>
  <c r="B45" i="47"/>
  <c r="B46" i="47"/>
  <c r="B49" i="47"/>
  <c r="B50" i="47"/>
  <c r="B51" i="47"/>
  <c r="B52" i="47"/>
  <c r="B53" i="47"/>
  <c r="B54" i="47"/>
  <c r="B55" i="47"/>
  <c r="B56" i="47"/>
  <c r="B57" i="47"/>
  <c r="B58" i="47"/>
  <c r="B59" i="47"/>
  <c r="B60" i="47"/>
  <c r="B61" i="47"/>
  <c r="B42" i="47"/>
  <c r="B43" i="47"/>
  <c r="B44" i="47"/>
  <c r="B41" i="47"/>
  <c r="B40" i="47"/>
  <c r="B24" i="47"/>
  <c r="B23" i="47"/>
  <c r="B31" i="47"/>
  <c r="B30" i="47"/>
  <c r="B29" i="47"/>
  <c r="B28" i="47"/>
  <c r="B27" i="47"/>
  <c r="B12" i="47"/>
  <c r="B13" i="47"/>
  <c r="B14" i="47"/>
  <c r="B15" i="47"/>
  <c r="B16" i="47"/>
  <c r="B17" i="47"/>
  <c r="B11" i="47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<sst xmlns="http://schemas.openxmlformats.org/spreadsheetml/2006/main" count="2558" uniqueCount="1820">
  <si>
    <t>Symbol LN</t>
  </si>
  <si>
    <t>GPIO Module</t>
  </si>
  <si>
    <t>Name</t>
  </si>
  <si>
    <t>End-user Price</t>
  </si>
  <si>
    <t>Dealer Price</t>
  </si>
  <si>
    <t>Part Number</t>
  </si>
  <si>
    <t>72-0010001-00LF</t>
  </si>
  <si>
    <t>Peel-off module (dealer option)</t>
  </si>
  <si>
    <t>TTP-286MT Series</t>
  </si>
  <si>
    <t>Peel-off kit (dealer option)</t>
  </si>
  <si>
    <t>Guillotine cutter module (full cut) (dealer option)</t>
  </si>
  <si>
    <t>Guillotine cutter module (full cut) (user option)</t>
  </si>
  <si>
    <t>Heavy duty cutter module (full cut) (user option)</t>
  </si>
  <si>
    <t>99-135A002-0002</t>
  </si>
  <si>
    <t>99-135A001-0002</t>
  </si>
  <si>
    <t>SP-COM-0002</t>
  </si>
  <si>
    <t>MX241P Series</t>
  </si>
  <si>
    <t>MX241P-A001-0002</t>
  </si>
  <si>
    <t>MX241P, 203 dpi, 18 ips</t>
  </si>
  <si>
    <t>MX341P-A001-0002</t>
  </si>
  <si>
    <t>MX341P, 300 dpi, 14 ips</t>
  </si>
  <si>
    <t>MX641P-A001-0002</t>
  </si>
  <si>
    <t>MX641P, 600 dpi, 6 ips</t>
  </si>
  <si>
    <t>WF-COM-2002</t>
  </si>
  <si>
    <t>OP-MX241P-0002</t>
  </si>
  <si>
    <t>PH-MX241P-0001</t>
  </si>
  <si>
    <t>PH-MX241P-0002</t>
  </si>
  <si>
    <t>PH-MX241P-0003</t>
  </si>
  <si>
    <t>PEL-MX241P-0001</t>
  </si>
  <si>
    <t>CUT-MX241P-0001</t>
  </si>
  <si>
    <t>Regular Guillotine cutter kit (full cut) (dealer option)</t>
  </si>
  <si>
    <t>CUT-MX241P-0003</t>
  </si>
  <si>
    <t>Heavy duty Guillotine cutter kit (dealer option)</t>
  </si>
  <si>
    <t>OP-COM-0001</t>
  </si>
  <si>
    <t>Universal Cutter tray</t>
  </si>
  <si>
    <t>REW-MX241P-0001</t>
  </si>
  <si>
    <t>MH241 Series</t>
  </si>
  <si>
    <t>MH241T-A001-0302</t>
  </si>
  <si>
    <t>MH341T-A001-0302</t>
  </si>
  <si>
    <t>MH641T-A001-0302</t>
  </si>
  <si>
    <t>MH241P-A001-0302</t>
  </si>
  <si>
    <t>MH341P-A001-0302</t>
  </si>
  <si>
    <t>MH641P-A001-0302</t>
  </si>
  <si>
    <t>PH-MH241-0001</t>
  </si>
  <si>
    <t>PH-MH241-0002</t>
  </si>
  <si>
    <t>PH-MH241-0003</t>
  </si>
  <si>
    <t>SP-MH241-0024</t>
  </si>
  <si>
    <t>GPIO interface assembly (DB15F, including parallel port) (dealer option)</t>
  </si>
  <si>
    <t>PEL-MH241-0001</t>
  </si>
  <si>
    <t>Peel-off kit (dealer option) (MH241T Series only)</t>
  </si>
  <si>
    <t>CUT-MH241-0001</t>
  </si>
  <si>
    <t>CUT-MH241-0002</t>
  </si>
  <si>
    <t>Heavy duty Rotary cutter module (dealer option)</t>
  </si>
  <si>
    <t>CUT-MH241-0004</t>
  </si>
  <si>
    <t>CUT-MH241-0005</t>
  </si>
  <si>
    <t>Care Label Guillotine cutter module (dealer option)</t>
  </si>
  <si>
    <t>CUT-MH241-0003</t>
  </si>
  <si>
    <t>OP-MH241-0001</t>
  </si>
  <si>
    <t>OP-MH241-0002</t>
  </si>
  <si>
    <t>Universal Cutter catch tray (user option)</t>
  </si>
  <si>
    <t>REW-MH241-0001</t>
  </si>
  <si>
    <t>MH261 Series</t>
  </si>
  <si>
    <t>MH261T-A001-0302</t>
  </si>
  <si>
    <t>MH261T, 203 dpi, 12 ips</t>
  </si>
  <si>
    <t>MH361T-A001-0302</t>
  </si>
  <si>
    <t>MH361T, 300 dpi, 10 ips</t>
  </si>
  <si>
    <t>OP-MH261T-0001</t>
  </si>
  <si>
    <t>PH-MH261T-0001</t>
  </si>
  <si>
    <t>PH-MH261T-0002</t>
  </si>
  <si>
    <t>PEL-MH261T-0001</t>
  </si>
  <si>
    <t>CUT-MH261T-0001</t>
  </si>
  <si>
    <t>Heavy Duty Rotary Cutter</t>
  </si>
  <si>
    <t>REW-MH261T-0001</t>
  </si>
  <si>
    <t>Cutter catch tray (user option)</t>
  </si>
  <si>
    <t>Universal Cutter catch tray (full set)</t>
  </si>
  <si>
    <t>T8000</t>
  </si>
  <si>
    <t>T82X4-2100-0</t>
  </si>
  <si>
    <t>T83X4-2100-0</t>
  </si>
  <si>
    <t>T82X6-2100-0</t>
  </si>
  <si>
    <t>T83X6-2100-0</t>
  </si>
  <si>
    <t>T82X8-2100-0</t>
  </si>
  <si>
    <t>T83X8-2100-0</t>
  </si>
  <si>
    <t>258615-003</t>
  </si>
  <si>
    <t>P220348-001</t>
  </si>
  <si>
    <t>258615-002</t>
  </si>
  <si>
    <t>258615-001</t>
  </si>
  <si>
    <t>258712-003</t>
  </si>
  <si>
    <t>258712-002</t>
  </si>
  <si>
    <t>258712-001</t>
  </si>
  <si>
    <t>258633-901</t>
  </si>
  <si>
    <t>258634-901</t>
  </si>
  <si>
    <t>258637-901</t>
  </si>
  <si>
    <t>258704-001</t>
  </si>
  <si>
    <t>258704-002</t>
  </si>
  <si>
    <t>258705-001</t>
  </si>
  <si>
    <t>258705-002</t>
  </si>
  <si>
    <t>258706-001</t>
  </si>
  <si>
    <t>258706-002</t>
  </si>
  <si>
    <t>258707-001</t>
  </si>
  <si>
    <t>258707-002</t>
  </si>
  <si>
    <t>T6000e</t>
  </si>
  <si>
    <t>T6E2X4-2100-00</t>
  </si>
  <si>
    <t>T6E3X4-2100-00</t>
  </si>
  <si>
    <t>T6E6X4-2100-00</t>
  </si>
  <si>
    <t>T6E2X6-2100-00</t>
  </si>
  <si>
    <t>T6E3X6-2100-00</t>
  </si>
  <si>
    <t>T6E2R4-2100-02</t>
  </si>
  <si>
    <t>T6E3R4-2100-02</t>
  </si>
  <si>
    <t>T6E6R4-2100-02</t>
  </si>
  <si>
    <t>T6E2R6-2100-02</t>
  </si>
  <si>
    <t>T6E3R6-2100-02</t>
  </si>
  <si>
    <t>P220020-901</t>
  </si>
  <si>
    <t>P220020-902</t>
  </si>
  <si>
    <t>P220362-901</t>
  </si>
  <si>
    <t>P220362-902</t>
  </si>
  <si>
    <t>P220362-903</t>
  </si>
  <si>
    <t>P220382-901</t>
  </si>
  <si>
    <t>P220383-901</t>
  </si>
  <si>
    <t>P220386-901</t>
  </si>
  <si>
    <t>P220387-901</t>
  </si>
  <si>
    <t>P220015-901</t>
  </si>
  <si>
    <t>P220354-001</t>
  </si>
  <si>
    <t>P220355-001</t>
  </si>
  <si>
    <t>P220356-001</t>
  </si>
  <si>
    <t>P220357-001</t>
  </si>
  <si>
    <t>P220358-001</t>
  </si>
  <si>
    <t>P220359-001</t>
  </si>
  <si>
    <t>P220360-001</t>
  </si>
  <si>
    <t>P220361-001</t>
  </si>
  <si>
    <t>T4000</t>
  </si>
  <si>
    <t>T4000 printer comes standard with specific 128MB DDR, 128MB Flash, Ethernet, Serial, USB Device, USB Host, Printer Language Emulation Suite, Power Cord, and Quick Setup Guide</t>
  </si>
  <si>
    <t>T42X4-200-0</t>
  </si>
  <si>
    <t>T43X4-200-0</t>
  </si>
  <si>
    <t>T42R4-200-2</t>
  </si>
  <si>
    <t>T43R4-200-2</t>
  </si>
  <si>
    <t>98-0720015-00LF</t>
  </si>
  <si>
    <t>98-0720013-00LF</t>
  </si>
  <si>
    <t>98-0720075-00LF</t>
  </si>
  <si>
    <t>98-0720076-00LF</t>
  </si>
  <si>
    <t>98-0720019-00LF</t>
  </si>
  <si>
    <t>98-0720028-00LF</t>
  </si>
  <si>
    <t>98-0720032-00LF</t>
  </si>
  <si>
    <t>98-0720032-01LF</t>
  </si>
  <si>
    <t>TDP-225W Series</t>
  </si>
  <si>
    <t>TDP-225 Series</t>
  </si>
  <si>
    <t>99-039A001-0002</t>
  </si>
  <si>
    <t>99-039A001-0302</t>
  </si>
  <si>
    <t>99-039A035-0002</t>
  </si>
  <si>
    <t>99-039A035-0302</t>
  </si>
  <si>
    <t>TDP-225, 203 dpi, 6 ips, USB, RS-232</t>
  </si>
  <si>
    <t>TDP-225, 203 dpi, 6 ips + LCD + Internal Ethernet, excludes RS-232</t>
  </si>
  <si>
    <t>TDP-324, 300 dpi, 4 ips, USB, RS-232</t>
  </si>
  <si>
    <t>TDP-324, 300 dpi, 4 ips + LCD + Internal Ethernet, excludes RS-232</t>
  </si>
  <si>
    <t>T-99-039A001-0002</t>
  </si>
  <si>
    <t>T-99-039A001-0302</t>
  </si>
  <si>
    <t>T-99-039A035-0002</t>
  </si>
  <si>
    <t>T-99-039A035-0302</t>
  </si>
  <si>
    <t>Contract Price</t>
  </si>
  <si>
    <t>Accessories</t>
  </si>
  <si>
    <t>SP-COM-0017</t>
  </si>
  <si>
    <t>98-0390005-10LF</t>
  </si>
  <si>
    <t>98-0390005-12LF</t>
  </si>
  <si>
    <t>98-0390031-00LF</t>
  </si>
  <si>
    <t>98-0390038-00LF</t>
  </si>
  <si>
    <t>99-117A002-0000</t>
  </si>
  <si>
    <t>USB Cable (1PC/CTN)</t>
  </si>
  <si>
    <t>Printhead module (203 dpi)</t>
  </si>
  <si>
    <t>Printhead module (300 dpi)</t>
  </si>
  <si>
    <t>Guillotine cutter module (dealer option)</t>
  </si>
  <si>
    <t>KP-200 Plus QWERTY (black) stand-alone keyboard unit (user option)</t>
  </si>
  <si>
    <t>99-039A002-0302</t>
  </si>
  <si>
    <t>99-039A036-0302</t>
  </si>
  <si>
    <t>TDP-225W, 203 dpi, 6 ips</t>
  </si>
  <si>
    <t>TDP-324W, 300 dpi, 4 ips</t>
  </si>
  <si>
    <t>98-0390005-00LF</t>
  </si>
  <si>
    <t>98-0390005-02LF</t>
  </si>
  <si>
    <t>DH220 Series</t>
  </si>
  <si>
    <t>DH220E-A001-0002</t>
  </si>
  <si>
    <t>DH220-A001-1002</t>
  </si>
  <si>
    <t>DH220-A001-0002</t>
  </si>
  <si>
    <t>DH320-A001-1002</t>
  </si>
  <si>
    <t>DH320-A001-0002</t>
  </si>
  <si>
    <t>DH220E, LED, 203 DPI, 8 ips, USB</t>
  </si>
  <si>
    <t>DH220, LED, 203 DPI, 8 ips, USB, RS-232, USB Host, Ethernet</t>
  </si>
  <si>
    <t>DH220T, LCD, 203 DPI, 8 ips, USB, RS-232, USB Host, Ethernet</t>
  </si>
  <si>
    <t>DH320, LED, 300 DPI, 6 ips, USB, RS-232, USB Host, Ethernet</t>
  </si>
  <si>
    <t>DH320T, LCD, 300 DPI, 6 ips, USB, RS-232, USB Host, Ethernet</t>
  </si>
  <si>
    <t>DH220HC-A001-0002</t>
  </si>
  <si>
    <t>DH320HC-A001-0002</t>
  </si>
  <si>
    <t>DH220THC, LCD, 203 DPI, 8 ips</t>
  </si>
  <si>
    <t>DH320THC, LCD, 300 DPI, 6 ips</t>
  </si>
  <si>
    <t>SP-TH240-0041</t>
  </si>
  <si>
    <t>SP-TH240-0044</t>
  </si>
  <si>
    <t>WI-FI+BT COMBO MODULE ASSY, TH240/DH240/TH220/DH220, EU (EMEA) (1SET/BOX)</t>
  </si>
  <si>
    <t>BLUETOOTH MODULE ASSY, TH240/DH240/TH220/DH220 (1SET/BOX)</t>
  </si>
  <si>
    <t>Serial - 1,8 m, 9 pin / grey</t>
  </si>
  <si>
    <t>Printhead module, DH220, 203 DPI</t>
  </si>
  <si>
    <t>Printhead module, DH320, 300 DPI</t>
  </si>
  <si>
    <t>PH-DH220-0001</t>
  </si>
  <si>
    <t>PH-DH220-0002</t>
  </si>
  <si>
    <t>CUTTER MODULE, LINERLESS CUTTER KIT, DH220/DH220HC (1SET/BOX)</t>
  </si>
  <si>
    <t>CUTTER MODULE, FULL/PARTIAL CUT, TH220/DH220/TH220HC/DH220HC (1SET/BOX)</t>
  </si>
  <si>
    <t>CUTTER MODULE, CARELABEL CUTTER (1SET/BOX)</t>
  </si>
  <si>
    <t>PEEL-OFF MODULE, TH220/DH220/TH220HC/DH220HC (1SET/BOX)</t>
  </si>
  <si>
    <t>EXTERNAL ROLL MOUNT ASSEMBLY (WITH 3” CORE LABEL SPINDLE)</t>
  </si>
  <si>
    <t>10MM NARROW MEDIA ADAPTOR KIT (1SET/BAG)</t>
  </si>
  <si>
    <t>KP-200 PLUS, STAND-ALONE KEYBOARD UNIT QUERTY BEIGE</t>
  </si>
  <si>
    <t>CUT-DH220-0001</t>
  </si>
  <si>
    <t>CUT-TH220-0001</t>
  </si>
  <si>
    <t>CUT-TH220-0002</t>
  </si>
  <si>
    <t>PEL-TH220-0001</t>
  </si>
  <si>
    <t>OP-COM-0002</t>
  </si>
  <si>
    <t>OP-DH240-0001</t>
  </si>
  <si>
    <t>OP-COM-0003</t>
  </si>
  <si>
    <t>DA Series</t>
  </si>
  <si>
    <t>99-158A001-0002</t>
  </si>
  <si>
    <t>99-158A005-0202</t>
  </si>
  <si>
    <t>99-158A015-2102</t>
  </si>
  <si>
    <t>99-158A013-1102</t>
  </si>
  <si>
    <t>99-158A025-2702</t>
  </si>
  <si>
    <t>99-158A028-1502</t>
  </si>
  <si>
    <t>99-158A002-0002</t>
  </si>
  <si>
    <t>99-158A016-2102</t>
  </si>
  <si>
    <t>99-158A029-1502</t>
  </si>
  <si>
    <t>99-158A020-1702</t>
  </si>
  <si>
    <t>DA210, 203 dpi, 6 ips, USB only</t>
  </si>
  <si>
    <t>DA210, 203 dpi, 6 ips, USB + MFi Bluetooth</t>
  </si>
  <si>
    <t>DA220, 203 dpi, 6 ips, USB + Ethernet + RTC</t>
  </si>
  <si>
    <t>DA220, 203 dpi, 6 ips, USB + Ethernet + RTC + USB Host + RS-232</t>
  </si>
  <si>
    <t>DA220, 203 dpi, 6 ips, USB  + Ethernet + RTC + USB + Host + RS-232 + MFi Bluetooth</t>
  </si>
  <si>
    <t>DA310, 300 dpi, 4 ips, USB only</t>
  </si>
  <si>
    <t>DA320, 300 dpi, 4 ips, USB + Ethernet + RTC</t>
  </si>
  <si>
    <t>DA320, 300 dpi, 4 ips, USB  + Ethernet + RTC + USB Host + RS-232 + MFi Bluetooth</t>
  </si>
  <si>
    <t>DA220W-A001-21C2</t>
  </si>
  <si>
    <t>DA220W-A001-2102</t>
  </si>
  <si>
    <t>DA220W-A001-1102</t>
  </si>
  <si>
    <t>DA220W, 203 dpi, 6 ips, WHITE HOUSING, USB + Ethernet + RTC + External Roll Mount</t>
  </si>
  <si>
    <t>DA220W, 203 dpi, 6 ips, WHITE HOUSING, USB + Ethernet + RT</t>
  </si>
  <si>
    <t>DA220W, 203 dpi, 6 ips, WHITE HOUSING, USB + Ethernet + RS-232 + USB-Host + RTC</t>
  </si>
  <si>
    <t>PH-DA210-0003</t>
  </si>
  <si>
    <t>PH-DA210-0004</t>
  </si>
  <si>
    <t>PEL-DA210-0001</t>
  </si>
  <si>
    <t>CUT-DA210-0001</t>
  </si>
  <si>
    <t>CUT-DA210-0002</t>
  </si>
  <si>
    <t>Peel-off module - for DA220/DA320 only (dealer option )</t>
  </si>
  <si>
    <t>Cutter module (full cut) - for DA220/DA320 only (dealer option)</t>
  </si>
  <si>
    <t>Cutter module (partial cut) - for DA220/DA330 only (dealer option)</t>
  </si>
  <si>
    <t>CUT-DA210-0003</t>
  </si>
  <si>
    <t>SP-DA210-0028</t>
  </si>
  <si>
    <t>CUT-DA210-0004</t>
  </si>
  <si>
    <t>Cutter module (full or partial cut) - for DA220/DA330 only (dealer option)</t>
  </si>
  <si>
    <t>Linerless cutter module (full cut) - for DA220/DA320 only (dealer option)</t>
  </si>
  <si>
    <t>Linerless cutter kit with linerless platen roller (full cut) -for DA220/DA320 only (dealer option)</t>
  </si>
  <si>
    <t>,</t>
  </si>
  <si>
    <t>99-126A010-0002</t>
  </si>
  <si>
    <t>99-126A010-2002</t>
  </si>
  <si>
    <t>99-128A002-0002</t>
  </si>
  <si>
    <t>99-128A002-2002</t>
  </si>
  <si>
    <t>TDP-247, 203 dpi, 7 ips, RS-232, Centronics, USB</t>
  </si>
  <si>
    <t>TDP-247, 203 dpi, 7 ips + Internal Ethernet</t>
  </si>
  <si>
    <t>TDP-345, 300 dpi, 5 ips, RS-232, Centronics, USB</t>
  </si>
  <si>
    <t>TDP-345, 300 dpi, 5 ips + Internal Ethernet</t>
  </si>
  <si>
    <t>98-0260044-2ALF</t>
  </si>
  <si>
    <t>98-0280007-2BLF</t>
  </si>
  <si>
    <t>98-0260017-01LF</t>
  </si>
  <si>
    <t>98-0260020-00LF</t>
  </si>
  <si>
    <t>98-0260021-00LF</t>
  </si>
  <si>
    <t>Peel-off module (dealer option )</t>
  </si>
  <si>
    <t>Guillotine cutter module (partial cut) (dealer option)</t>
  </si>
  <si>
    <t>98-0200021-00LF</t>
  </si>
  <si>
    <t>External label roll mount ass'y with 3" core label roller</t>
  </si>
  <si>
    <t>TDP-247 Series</t>
  </si>
  <si>
    <t>DH240 Series</t>
  </si>
  <si>
    <t>DH240-A001-0002</t>
  </si>
  <si>
    <t>DH340-A001-0002</t>
  </si>
  <si>
    <t>DH240T, LCD, 8 ips</t>
  </si>
  <si>
    <t>DH340T, LCD, 6 ips</t>
  </si>
  <si>
    <t>DH240HC-A001-0002</t>
  </si>
  <si>
    <t>DH340HC-A001-0002</t>
  </si>
  <si>
    <t>DH240THC, LCD, 8 ips</t>
  </si>
  <si>
    <t>DH340THC, LCD, 6 ips</t>
  </si>
  <si>
    <t>PH-DH240-0001</t>
  </si>
  <si>
    <t>PH-DH240-0002</t>
  </si>
  <si>
    <t>Printhead module, DH240 (1SET/BOX)</t>
  </si>
  <si>
    <t>Printhead module, DH340 (1SET/BOX)</t>
  </si>
  <si>
    <t>CUT-DH240-0001</t>
  </si>
  <si>
    <t>CUT-TH240-0001</t>
  </si>
  <si>
    <t>PEL-TH240-0001</t>
  </si>
  <si>
    <t>CUTTER MODULE, LINERLESS CUTTER KIT, DH240/DH240HC (1SET/BOX)</t>
  </si>
  <si>
    <t>CUTTER MODULE, FULL/PARTIAL CUT, TH240/DH240/TH240HC/DH240HC (1SET/BOX)</t>
  </si>
  <si>
    <t>PEEL-OFF MODULE, TH240/DH240/TH240HC/DH240HC (1SET/BOX)</t>
  </si>
  <si>
    <t>EXTERNAL ROLL MOUNT ASSY WITH 3-INCH CORE LABEL SPINDLE (1SET/BOX)</t>
  </si>
  <si>
    <t>10MM NARROW MEDIA ADAPTOR KIT, DH240/DH220 (1SET/BAG)</t>
  </si>
  <si>
    <t>TTP-225 Series</t>
  </si>
  <si>
    <t>99-040A001-0002</t>
  </si>
  <si>
    <t>99-040A001-0202</t>
  </si>
  <si>
    <t>99-040A001-1302</t>
  </si>
  <si>
    <t>99-040A032-0002</t>
  </si>
  <si>
    <t>99-040A032-0202</t>
  </si>
  <si>
    <t>99-040A032-1302</t>
  </si>
  <si>
    <t>Serial - 1,8 m, 9 pin / beige</t>
  </si>
  <si>
    <t>98-0400009-10LF</t>
  </si>
  <si>
    <t>98-0400009-11LF</t>
  </si>
  <si>
    <t>98-0400025-00LF</t>
  </si>
  <si>
    <t>98-0400017-00LF</t>
  </si>
  <si>
    <t>98-0400027-00LF</t>
  </si>
  <si>
    <t>Guillotine cutter module (full/partial cut) (dealer option)</t>
  </si>
  <si>
    <t>TH220 Series</t>
  </si>
  <si>
    <t>TH220-A001-0002</t>
  </si>
  <si>
    <t>TH320-A001-0002</t>
  </si>
  <si>
    <t>TH220T, LCD, 203 DPI, 8 ips, USB, RS-232, Ethernet, USB Host, RTC, Buzzer</t>
  </si>
  <si>
    <t>TH320T, LCD, 300 DPI, 6 ips, USB, RS-232, USB Host, Ethernet</t>
  </si>
  <si>
    <t>TH220HC-A001-0002</t>
  </si>
  <si>
    <t>TH320HC-A001-0002</t>
  </si>
  <si>
    <t>TH220THC, LCD, 203 DPI, 8 ips, USB, RS-232, USB Host, Ethernet</t>
  </si>
  <si>
    <t>OP-TH220-0001</t>
  </si>
  <si>
    <t>TH240 Series</t>
  </si>
  <si>
    <t>TH240-A001-1002</t>
  </si>
  <si>
    <t>TH240-A001-0002</t>
  </si>
  <si>
    <t>TH340-A001-1002</t>
  </si>
  <si>
    <t>TH340-A001-0002</t>
  </si>
  <si>
    <t>TH240, LED, 8 ips</t>
  </si>
  <si>
    <t>TH240T, LCD, 8 ips</t>
  </si>
  <si>
    <t>TH340, LED, 6 ips</t>
  </si>
  <si>
    <t>TH340T, LCD, 6 ips</t>
  </si>
  <si>
    <t>TH240HC-A001-0002</t>
  </si>
  <si>
    <t>TH340HC-A001-0002</t>
  </si>
  <si>
    <t>TH240THC, LCD, 8 ips</t>
  </si>
  <si>
    <t>TH240THC, LCD, 6 ips</t>
  </si>
  <si>
    <t>PH-TH240-0001</t>
  </si>
  <si>
    <t>PH-TH240-0002</t>
  </si>
  <si>
    <t>Printhead module, TH240 (1SET/BOX)</t>
  </si>
  <si>
    <t>Printhead module, TH340 (1SET/BOX)</t>
  </si>
  <si>
    <t>CUT-TH240-0002</t>
  </si>
  <si>
    <t>OP-TH240-0002</t>
  </si>
  <si>
    <t>120MM WIDE MEDIA ADAPTOR KIT (1SET/BAG)</t>
  </si>
  <si>
    <t>TE200 Series</t>
  </si>
  <si>
    <t>99-065A101-00LF00</t>
  </si>
  <si>
    <t>99-065A101-U1LF00</t>
  </si>
  <si>
    <t>99-065A701-00LF00</t>
  </si>
  <si>
    <t>99-065A701-U1LF00</t>
  </si>
  <si>
    <t>99-065A301-00LF00</t>
  </si>
  <si>
    <t>99-065A301-U1LF00</t>
  </si>
  <si>
    <t>99-065A301-S1LF00</t>
  </si>
  <si>
    <t>99-065A901-00LF00</t>
  </si>
  <si>
    <t>99-065A901-U1LF00</t>
  </si>
  <si>
    <t>99-065A901-S1LF00</t>
  </si>
  <si>
    <t>TE210, 203 dpi, 6 ips, USB, Internal Ethernet, RS-232, USB Host</t>
  </si>
  <si>
    <t>TE310, 300 dpi, 5 ips, USB, internal Ethernet, RS-232, USB Host</t>
  </si>
  <si>
    <t>PH-TE200-0001</t>
  </si>
  <si>
    <t>PH-TE200-0002</t>
  </si>
  <si>
    <t>PEL-TE200-0001</t>
  </si>
  <si>
    <t>CUT-TE200-0001</t>
  </si>
  <si>
    <t>CUT-TE200-0002</t>
  </si>
  <si>
    <t>Peel-off module (TE210/TE310 Series only)</t>
  </si>
  <si>
    <t>Guillotine cutter module (full/partial cut) (TE210/TE310 Series only) (dealer option)</t>
  </si>
  <si>
    <t>Care label cutter module (full cut) (TE210/TE310 Series only) (dealer option)</t>
  </si>
  <si>
    <t>External label roll mount ass'y</t>
  </si>
  <si>
    <t>TC Series</t>
  </si>
  <si>
    <t>99-059A003-6002</t>
  </si>
  <si>
    <t>99-059A001-1002</t>
  </si>
  <si>
    <t>99-059A001-1202</t>
  </si>
  <si>
    <t>99-059A004-7002</t>
  </si>
  <si>
    <t>99-059A002-3002</t>
  </si>
  <si>
    <t>99-059A002-3202</t>
  </si>
  <si>
    <t>TC200, 203 dpi, 6 ips + RTC, navy</t>
  </si>
  <si>
    <t>TC210, 203 dpi, 6 ips + RTC, LCD Color, navy</t>
  </si>
  <si>
    <t>TC300, 300 dpi, 4 ips + RTC, navy</t>
  </si>
  <si>
    <t>TC310, 300 dpi, 4 ips + RTC, LCD Color, navy</t>
  </si>
  <si>
    <t>PH-TC200-0001</t>
  </si>
  <si>
    <t>PH-TC200-0002</t>
  </si>
  <si>
    <t>PEL-TC200-0001</t>
  </si>
  <si>
    <t>CUT-TC200-0001</t>
  </si>
  <si>
    <t>CUT-TC200-0003</t>
  </si>
  <si>
    <t>OP-COM-0010</t>
  </si>
  <si>
    <t>OP-COM-0012</t>
  </si>
  <si>
    <t>OP-COM-0013</t>
  </si>
  <si>
    <t>Peel-off module (dealer option) / navy</t>
  </si>
  <si>
    <t>Guillotine cutter module (full cut)  / navy (dealer option)</t>
  </si>
  <si>
    <t>Guillotine cutter module (partial cut) / navy (dealer option)</t>
  </si>
  <si>
    <t>External label roll mount ass'y - with 3" core label spindle (user option) / navy</t>
  </si>
  <si>
    <t>External roll mount ass'y  / navy</t>
  </si>
  <si>
    <t>TTP-247 Series</t>
  </si>
  <si>
    <t>99-125A013-0002</t>
  </si>
  <si>
    <t>99-125A013-1002</t>
  </si>
  <si>
    <t>99-127A003-0002</t>
  </si>
  <si>
    <t>99-127A003-1002</t>
  </si>
  <si>
    <t>TTP-247, 203 dpi, 7 ips, RS-232, Centronics, USB</t>
  </si>
  <si>
    <t>TTP-247, 203 dpi, 7 ips + Internal Ethernet</t>
  </si>
  <si>
    <t>TTP-345, 300 dpi, 5 ips, RS-232, Centronics, USB</t>
  </si>
  <si>
    <t>TTP-345, 300 dpi, 5 ips + Internal Ethernet</t>
  </si>
  <si>
    <t>98-0250128-4ALF</t>
  </si>
  <si>
    <t>98-0280007-2ALF</t>
  </si>
  <si>
    <t>98-0250014-01LF</t>
  </si>
  <si>
    <t>98-0250130-10LF</t>
  </si>
  <si>
    <t>98-0250131-10LF</t>
  </si>
  <si>
    <t>98-0250064-00LF</t>
  </si>
  <si>
    <t>98-0250065-00LF</t>
  </si>
  <si>
    <t>98-0500022-00LF</t>
  </si>
  <si>
    <t>External label roll mount ass'y with 3" core label spindle (user option)</t>
  </si>
  <si>
    <t>External roll mount ass'y</t>
  </si>
  <si>
    <t>3" core label roller (user option)</t>
  </si>
  <si>
    <t>TX210 Series</t>
  </si>
  <si>
    <t>TX210-A001-1302</t>
  </si>
  <si>
    <t>TX210-A001-1202</t>
  </si>
  <si>
    <t>TX310-A001-1302</t>
  </si>
  <si>
    <t>TX310-A001-1202</t>
  </si>
  <si>
    <t>TX610-A001-1202</t>
  </si>
  <si>
    <t>TX210, 203 dpi, 8 ips,</t>
  </si>
  <si>
    <t>TX210, 203 dpi, 8 ips + LCD</t>
  </si>
  <si>
    <t>TX310, 300 dpi, 6 ips</t>
  </si>
  <si>
    <t>TX310, 300 dpi, 6 ips + LCD</t>
  </si>
  <si>
    <t>TX610, 600 dpi, 4 ips + LCD</t>
  </si>
  <si>
    <t>WF-TX210-2001</t>
  </si>
  <si>
    <t>TX slot-in WiFi+Bluetooth (BT) combo module</t>
  </si>
  <si>
    <t>PH-TX210-0001</t>
  </si>
  <si>
    <t>PH-TX210-0002</t>
  </si>
  <si>
    <t>PH-TX210-0003</t>
  </si>
  <si>
    <t>Printhead module (600 dpi)</t>
  </si>
  <si>
    <t>PEL-TX210-0001</t>
  </si>
  <si>
    <t>CUT-TX210-0001</t>
  </si>
  <si>
    <t>External label roll mount ass'y - with 3" core label spindle</t>
  </si>
  <si>
    <t>ML241P Series</t>
  </si>
  <si>
    <t>ML241P-A001-0202</t>
  </si>
  <si>
    <t>ML341P-A001-0202</t>
  </si>
  <si>
    <t>ML241P, Wi-Fi Ready, EU (EMEA)</t>
  </si>
  <si>
    <t>ML341P, Wi-Fi READY, EU (EMEA)</t>
  </si>
  <si>
    <t>BT-COM-0003</t>
  </si>
  <si>
    <t>Slot-In Wi-Fi, BT Combo Module, ML241/MB241/MH241/MX241 Series (EU) (1Set/Box)</t>
  </si>
  <si>
    <t>PH-ML240-0003</t>
  </si>
  <si>
    <t>PH-ML240-0004</t>
  </si>
  <si>
    <t>PEL-ML240-0001</t>
  </si>
  <si>
    <t>CUT-ML240-0001</t>
  </si>
  <si>
    <t>OP-COM-0017</t>
  </si>
  <si>
    <t>MB241 Series</t>
  </si>
  <si>
    <t>MB241T-A001-0202</t>
  </si>
  <si>
    <t>MB341T-A001-0202</t>
  </si>
  <si>
    <t>MB241-A001-0202</t>
  </si>
  <si>
    <t>MB341-A001-0202</t>
  </si>
  <si>
    <t>MB241T, Wi-Fi Ready, 203 dpi, EU (EMEA)</t>
  </si>
  <si>
    <t>MB341T, Wi-Fi Ready, 300 dpi, EU (EMEA)</t>
  </si>
  <si>
    <t>MB241, Wi-Fi Ready, 203 dpi, EU (EMEA)</t>
  </si>
  <si>
    <t>MB341, Wi-Fi Ready, 300 dpi, EU (EMEA)</t>
  </si>
  <si>
    <t>Slot-In Wi-Fi + BT Combo Module, ML241/MB241/MH241/MX241 Series  (EU) (1Set/Box)</t>
  </si>
  <si>
    <t>PH-MB240-0001</t>
  </si>
  <si>
    <t>PH-MB240-0002</t>
  </si>
  <si>
    <t>PEL-MB240-0001</t>
  </si>
  <si>
    <t>REW-MB240-0001</t>
  </si>
  <si>
    <t>CUT-MB240-0001</t>
  </si>
  <si>
    <t>CUT-MB240-0002</t>
  </si>
  <si>
    <t>TEAR-MB240-0001</t>
  </si>
  <si>
    <t>PEEL-OFF KIT (1SET/BOX)</t>
  </si>
  <si>
    <t>Guillotine cutter module full cut (dealer option)</t>
  </si>
  <si>
    <t>Linerless cutter kit (dealer option)</t>
  </si>
  <si>
    <t>Linerless tear-off kit (dealer option)</t>
  </si>
  <si>
    <t>MH241T, 203 dpi, 14 ips, Touch LCD</t>
  </si>
  <si>
    <t>MH341T, 300 dpi, 12 ips, Touch LCD</t>
  </si>
  <si>
    <t>MH641T, 600 dpi, 6 ips, Touch LCD</t>
  </si>
  <si>
    <t>MH241P, 203 dpi, 14 ips, Touch LCD, Full Rewinder Internal</t>
  </si>
  <si>
    <t>MH341P, 300 dpi, 12 ips, Touch LCD, Full Rewinder Internal</t>
  </si>
  <si>
    <t>MH641P, 600 dpi, 6 ips, Touch LCD, Full Rewinder Internal</t>
  </si>
  <si>
    <t>Regular Guillotine cutter module (dealer option)</t>
  </si>
  <si>
    <t>Heavy duty Guillotine cutter module (dealer option)</t>
  </si>
  <si>
    <t>High Speed Care Label Rotary cutter module (dealer option)</t>
  </si>
  <si>
    <t>Basic Cutter Tray (For heavy duty guillotine and care label guillotine cutter only)</t>
  </si>
  <si>
    <t>Advanced Cutter Tray (For heavy duty guillotine and care label guillotine cutter only)</t>
  </si>
  <si>
    <t>GPIO interface (including parallel port) assembly  (dealer option)</t>
  </si>
  <si>
    <t>Peel-off kit &amp; liner take-up (dealer option)</t>
  </si>
  <si>
    <t>Internal Rewinding kit full roll 8'' OD (dealer option)</t>
  </si>
  <si>
    <t>TTP-286MT, 200 dpi, 6 ips</t>
  </si>
  <si>
    <t>TTP-384MT, 300 dpi, 4 ips</t>
  </si>
  <si>
    <t>SP-286MT-0021</t>
  </si>
  <si>
    <t xml:space="preserve">GPIO with multi-interface board assembly </t>
  </si>
  <si>
    <t>PH-286MT-0001</t>
  </si>
  <si>
    <t>PH-286MT-0002</t>
  </si>
  <si>
    <t>CUT-286MT-0001</t>
  </si>
  <si>
    <t>CUT-286MT-0002</t>
  </si>
  <si>
    <t>T800</t>
  </si>
  <si>
    <t>T820-200-0</t>
  </si>
  <si>
    <t>T830-200-0</t>
  </si>
  <si>
    <t>T82R-200-2</t>
  </si>
  <si>
    <t>T83R-200-2</t>
  </si>
  <si>
    <t>T800 Thermal Transfer Printer (4" wide, 203dpi)</t>
  </si>
  <si>
    <t>T800 Thermal Transfer Printer (4" wide, 300dpi)</t>
  </si>
  <si>
    <t>T800 Thermal Transfer Printer (4" wide, 203dpi), RFID</t>
  </si>
  <si>
    <t>T800 Thermal Transfer Printer (4" wide, 300dpi), RFID</t>
  </si>
  <si>
    <t>98-0730017-00LF</t>
  </si>
  <si>
    <t>98-0730019-00LF</t>
  </si>
  <si>
    <t>Peeler</t>
  </si>
  <si>
    <t>98-0730027-00LF</t>
  </si>
  <si>
    <t>98-0730027-01LF</t>
  </si>
  <si>
    <t>Printhead module, T800, 4in, 203dpi</t>
  </si>
  <si>
    <t>Printhead module, T800, 4in, 300dpi</t>
  </si>
  <si>
    <t>258686-002</t>
  </si>
  <si>
    <t>98-0530029-00LF</t>
  </si>
  <si>
    <t>Field Kit, Quick Change Memory Cartridge (Qcmc)</t>
  </si>
  <si>
    <t>External Label Roll Mount (Supports 8in Label Roll On 3in Core)</t>
  </si>
  <si>
    <r>
      <t xml:space="preserve">Cutter </t>
    </r>
    <r>
      <rPr>
        <sz val="8"/>
        <color rgb="FFFF0000"/>
        <rFont val="Titillium Web"/>
        <charset val="238"/>
      </rPr>
      <t>2</t>
    </r>
  </si>
  <si>
    <t>1 Only available US, Canada, EU, China</t>
  </si>
  <si>
    <t>2 Not available with RFID</t>
  </si>
  <si>
    <t>T4000 Thermal Transfer Printer (4" wide, 203dpi)</t>
  </si>
  <si>
    <t>T4000 Thermal Transfer Printer (4" wide, 300dpi)</t>
  </si>
  <si>
    <t>T4000 Thermal Transfer Printer (4" wide, 203dpi), RFID</t>
  </si>
  <si>
    <t>T4000 Thermal Transfer Printer (4" wide, 300dpi), RFID</t>
  </si>
  <si>
    <r>
      <t xml:space="preserve">Cutter/Tray </t>
    </r>
    <r>
      <rPr>
        <sz val="8"/>
        <color rgb="FFFF0000"/>
        <rFont val="Titillium Web"/>
        <charset val="238"/>
      </rPr>
      <t>2</t>
    </r>
  </si>
  <si>
    <r>
      <t xml:space="preserve">Peeler/Liner-Rewind </t>
    </r>
    <r>
      <rPr>
        <sz val="8"/>
        <color rgb="FFFF0000"/>
        <rFont val="Titillium Web"/>
        <charset val="238"/>
      </rPr>
      <t>1</t>
    </r>
  </si>
  <si>
    <t>Printhead module, T4000,4in,300dpi</t>
  </si>
  <si>
    <t>Printhead module, T4000,4in,203dpi</t>
  </si>
  <si>
    <t>98-0720029-00LF</t>
  </si>
  <si>
    <t>Field Kit, RFID Upgrade, Tear, T4000, Db30</t>
  </si>
  <si>
    <t>Field Kit, RFID Upgrade, Cutter, T4000, Db30</t>
  </si>
  <si>
    <t>Field Kit, Cutter, T4000</t>
  </si>
  <si>
    <t>Field Kit, Peeler/Rewinder, T4000</t>
  </si>
  <si>
    <t>Field Kit, Bluetooth, T4000</t>
  </si>
  <si>
    <r>
      <t xml:space="preserve">Field Kit, Cutter Tray, T4000 </t>
    </r>
    <r>
      <rPr>
        <sz val="8"/>
        <color rgb="FFFF0000"/>
        <rFont val="Titillium Web"/>
        <charset val="238"/>
      </rPr>
      <t>1</t>
    </r>
  </si>
  <si>
    <t>1 Not available with T42R4, T43R4</t>
  </si>
  <si>
    <t>2 Orderable with RFID but not suitable for cutting On-Metal RFID Tags</t>
  </si>
  <si>
    <t>T6204e Thermal Transfer Printer (4" wide, 203dpi)</t>
  </si>
  <si>
    <t>T6304e Thermal Transfer Printer (4" wide, 300dpi)</t>
  </si>
  <si>
    <t>T6604e Thermal Transfer Printer (4" wide, 600dpi)</t>
  </si>
  <si>
    <t>T6206e Thermal Transfer Printer (6" wide, 203dpi)</t>
  </si>
  <si>
    <t>T6306e Thermal Transfer Printer (6" wide, 300dpi)</t>
  </si>
  <si>
    <t>T6204e Thermal Transfer Printer (4" wide, 203dpi), RFID</t>
  </si>
  <si>
    <t>T6304e Thermal Transfer Printer (4" wide, 300dpi), RFID</t>
  </si>
  <si>
    <t>T6604e Thermal Transfer Printer (4" wide, 600dpi), RFID</t>
  </si>
  <si>
    <t>T6206e Thermal Transfer Printer (6" wide, 203dpi), RFID</t>
  </si>
  <si>
    <t>T6306e Thermal Transfer Printer (6" wide, 300dpi), RFID</t>
  </si>
  <si>
    <t>P220012-901</t>
  </si>
  <si>
    <t>P220013-901</t>
  </si>
  <si>
    <t>P220014-901</t>
  </si>
  <si>
    <t>Telnet</t>
  </si>
  <si>
    <t>Postscript/PDF</t>
  </si>
  <si>
    <r>
      <t xml:space="preserve">IPDS with Standard Emulations </t>
    </r>
    <r>
      <rPr>
        <sz val="8"/>
        <color rgb="FFFF0000"/>
        <rFont val="Titillium Web"/>
        <charset val="238"/>
      </rPr>
      <t>3, 4</t>
    </r>
  </si>
  <si>
    <t>Parallel Port</t>
  </si>
  <si>
    <t>P220019-901</t>
  </si>
  <si>
    <t>P220019-902</t>
  </si>
  <si>
    <t>P220069-901</t>
  </si>
  <si>
    <t>P220070-901</t>
  </si>
  <si>
    <t>4" Rewinder/Peel for ODV2D</t>
  </si>
  <si>
    <r>
      <t xml:space="preserve">4" Rewinder/Peel </t>
    </r>
    <r>
      <rPr>
        <sz val="8"/>
        <color rgb="FFFF0000"/>
        <rFont val="Titillium Web"/>
        <charset val="238"/>
      </rPr>
      <t>8</t>
    </r>
  </si>
  <si>
    <r>
      <t xml:space="preserve">6" Rewinder/Peel </t>
    </r>
    <r>
      <rPr>
        <sz val="8"/>
        <color rgb="FFFF0000"/>
        <rFont val="Titillium Web"/>
        <charset val="238"/>
      </rPr>
      <t>1</t>
    </r>
  </si>
  <si>
    <r>
      <t xml:space="preserve">4" Rewinder/Batch </t>
    </r>
    <r>
      <rPr>
        <sz val="8"/>
        <color rgb="FFFF0000"/>
        <rFont val="Titillium Web"/>
        <charset val="238"/>
      </rPr>
      <t>8</t>
    </r>
  </si>
  <si>
    <r>
      <t xml:space="preserve">6" Rewinder/Batch </t>
    </r>
    <r>
      <rPr>
        <sz val="8"/>
        <color rgb="FFFF0000"/>
        <rFont val="Titillium Web"/>
        <charset val="238"/>
      </rPr>
      <t>1</t>
    </r>
  </si>
  <si>
    <r>
      <t xml:space="preserve">4" Heavy Duty Cutter </t>
    </r>
    <r>
      <rPr>
        <sz val="8"/>
        <color rgb="FFFF0000"/>
        <rFont val="Titillium Web"/>
        <charset val="238"/>
      </rPr>
      <t xml:space="preserve">1  &amp; 7 </t>
    </r>
  </si>
  <si>
    <r>
      <t xml:space="preserve">4" Tray for Cutter </t>
    </r>
    <r>
      <rPr>
        <sz val="8"/>
        <color rgb="FFFF0000"/>
        <rFont val="Titillium Web"/>
        <charset val="238"/>
      </rPr>
      <t xml:space="preserve">1  &amp; 7 </t>
    </r>
  </si>
  <si>
    <r>
      <t xml:space="preserve">6“ Heavy Duty Cutter </t>
    </r>
    <r>
      <rPr>
        <sz val="8"/>
        <color rgb="FFFF0000"/>
        <rFont val="Titillium Web"/>
        <charset val="238"/>
      </rPr>
      <t xml:space="preserve">1  &amp; 7 </t>
    </r>
  </si>
  <si>
    <r>
      <t>6" Tray for Cutter</t>
    </r>
    <r>
      <rPr>
        <sz val="8"/>
        <color rgb="FFFF0000"/>
        <rFont val="Titillium Web"/>
        <charset val="238"/>
      </rPr>
      <t xml:space="preserve"> 7</t>
    </r>
  </si>
  <si>
    <t xml:space="preserve">Printhead module, T6000e,4in,203 Dpi,Non-RFID (Metal) </t>
  </si>
  <si>
    <t>Printhead module, T6000e,4in,300 Dpi,Non-RFID (Metal)</t>
  </si>
  <si>
    <t>Printhead module, T6000e,4in,600 Dpi,Non-RFID (Metal)</t>
  </si>
  <si>
    <t>Printhead module, T6000e,4in,203 Dpi,RFID (Plastic)</t>
  </si>
  <si>
    <t>Printhead module, T6000e,4in,300 Dpi,RFID (Plastic)</t>
  </si>
  <si>
    <t>Printhead module, T6000e,4in,600 Dpi,RFID (Plastic)</t>
  </si>
  <si>
    <t>Printhead module, T6000e,6in,203 Dpi</t>
  </si>
  <si>
    <t>Printhead module, T6000e,6in,300 Dpi</t>
  </si>
  <si>
    <t>P220405-901</t>
  </si>
  <si>
    <t>Field Kit, RFID Upgrade, 4in, Tear (Internal &amp; External Antenna),T6000e</t>
  </si>
  <si>
    <t>Field Kit, RFID Upgrade, 4in, Cutter (Internal &amp; External Antenna),T6000e</t>
  </si>
  <si>
    <t>Field Kit, RFID Upgrade, 6in, Tear Assy (External Antenna), T6000e</t>
  </si>
  <si>
    <t>Field Kit, RFID Upgrade, 6in, Cutter Assy (External Antenna), T6000e</t>
  </si>
  <si>
    <t>1    Not available with RFID</t>
  </si>
  <si>
    <t>2    WIFI only certified for US, Canada, China, European Union</t>
  </si>
  <si>
    <t>3    IPDS only available with 300 dpi printers4  Printer ships with SPX key for activation</t>
  </si>
  <si>
    <t>5    Only one communication interface option allowed</t>
  </si>
  <si>
    <t>6    Only available with RFID</t>
  </si>
  <si>
    <t>7    Not available with ODV-2D</t>
  </si>
  <si>
    <t>10  Only available with T6000e 4in models</t>
  </si>
  <si>
    <r>
      <t xml:space="preserve">Field Kit, RFID Upgrade, 4in, Internal Antenna Only, T6000e (Use With Odv) </t>
    </r>
    <r>
      <rPr>
        <sz val="8"/>
        <color rgb="FFFF0000"/>
        <rFont val="Titillium Web"/>
        <charset val="238"/>
      </rPr>
      <t>8</t>
    </r>
  </si>
  <si>
    <t>T8204 Thermal Transfer Printer (4" wide, 203dpi)</t>
  </si>
  <si>
    <t>T8304 Thermal Transfer Printer (4" wide, 300dpi)</t>
  </si>
  <si>
    <t>T8206 Thermal Transfer Printer (6" wide, 203dpi)</t>
  </si>
  <si>
    <t>T8306 Thermal Transfer Printer (6" wide, 300dpi)</t>
  </si>
  <si>
    <t>T8208 Thermal Transfer Printer (8" wide, 203dpi)</t>
  </si>
  <si>
    <t>T8308 Thermal Transfer Printer (8" wide, 300dpi)</t>
  </si>
  <si>
    <t>258771-001</t>
  </si>
  <si>
    <t>P220005-901</t>
  </si>
  <si>
    <t>258772-001</t>
  </si>
  <si>
    <t>TN (Telnet 5250, 3270)</t>
  </si>
  <si>
    <t>170829-001</t>
  </si>
  <si>
    <t>170830-001</t>
  </si>
  <si>
    <t>172444-001</t>
  </si>
  <si>
    <t>4" Rewinder/Peeler</t>
  </si>
  <si>
    <t>6" Rewinder/Peeler</t>
  </si>
  <si>
    <t>8" Rewinder/Peeler</t>
  </si>
  <si>
    <t>Cutter Tray, 6“</t>
  </si>
  <si>
    <t>Cutter Tray, 8“</t>
  </si>
  <si>
    <t>Cutter Tray, 4“</t>
  </si>
  <si>
    <t>Heavy Duty Cutter, 8“</t>
  </si>
  <si>
    <t>Heavy Duty Cutter, 6“</t>
  </si>
  <si>
    <t>Heavy Duty Cutter, 4“</t>
  </si>
  <si>
    <t>Field Kit, Printhead module, T8204 (Plastic Head Covers)</t>
  </si>
  <si>
    <t>Field Kit,Printhead module, T8304 (Plastic Head Covers)</t>
  </si>
  <si>
    <t>Field Kit, Printhead module, T8206</t>
  </si>
  <si>
    <t>Field Kit, Printhead module, T8306</t>
  </si>
  <si>
    <t>Field Kit, Printhead module, T8208</t>
  </si>
  <si>
    <t>Field Kit, Printhead module, T8204 (Metal Head Covers)</t>
  </si>
  <si>
    <t>Field Kit, Printhead module, T8304 (Metal Head Covers)</t>
  </si>
  <si>
    <t>Field Kit, Printhead module, T8308</t>
  </si>
  <si>
    <t>250673-001</t>
  </si>
  <si>
    <t>250673-002</t>
  </si>
  <si>
    <t>250673-003</t>
  </si>
  <si>
    <t>258686-001</t>
  </si>
  <si>
    <t>Upward Tear-Off,8in</t>
  </si>
  <si>
    <t>Upward Tear-Off,6in</t>
  </si>
  <si>
    <t>Upward Tear-Off,4in</t>
  </si>
  <si>
    <t>Qcmc Card,With Mac Swapper</t>
  </si>
  <si>
    <t>1 Only available with 300 dpi printers</t>
  </si>
  <si>
    <t>2 Not available with Wireless NIC3 Not available with ODV-2D</t>
  </si>
  <si>
    <r>
      <t xml:space="preserve">IPDS with Standard Emulations </t>
    </r>
    <r>
      <rPr>
        <sz val="8"/>
        <color rgb="FFFF0000"/>
        <rFont val="Titillium Web"/>
        <charset val="238"/>
      </rPr>
      <t>1</t>
    </r>
  </si>
  <si>
    <r>
      <t xml:space="preserve">Heavy Duty Cutter, T8000 4“ (Used with ODV-2D) </t>
    </r>
    <r>
      <rPr>
        <sz val="8"/>
        <color rgb="FFFF0000"/>
        <rFont val="Titillium Web"/>
        <charset val="238"/>
      </rPr>
      <t>4</t>
    </r>
  </si>
  <si>
    <r>
      <t xml:space="preserve">Heavy Duty Cutter, T8000 4in (Used With Odv-2d) </t>
    </r>
    <r>
      <rPr>
        <sz val="8"/>
        <color rgb="FFFF0000"/>
        <rFont val="Titillium Web"/>
        <charset val="238"/>
      </rPr>
      <t>4</t>
    </r>
  </si>
  <si>
    <t>CL-E321 / CL-E331</t>
  </si>
  <si>
    <t>CLE321XEBXXX</t>
  </si>
  <si>
    <t>CLE331XEBXXX</t>
  </si>
  <si>
    <t>Citizen CL-E321 TT Printer Black, 203dpi, LAN</t>
  </si>
  <si>
    <t>Citizen CL-E331 TT Printer Black, 300dpi, LAN</t>
  </si>
  <si>
    <t>PPM80053-0</t>
  </si>
  <si>
    <t>Citizen print head, 8 dots/mm (203 dpi) for: CL-E300, CL-E321, CT-S4500</t>
  </si>
  <si>
    <t>CL-S400DT</t>
  </si>
  <si>
    <t>T-CL-S400DT</t>
  </si>
  <si>
    <t>Citizen CL-S400 DT Printer, 203dpi</t>
  </si>
  <si>
    <t>PPM80001-00</t>
  </si>
  <si>
    <t>T-PPM80001</t>
  </si>
  <si>
    <t>Citizen print head 203 DPI for CL-S400DT</t>
  </si>
  <si>
    <t>PPS00585S</t>
  </si>
  <si>
    <t>T-PPS00585S</t>
  </si>
  <si>
    <t>Citizen interface, compact Ethernet for CL-E700, CL-S400DT, CL-S6621</t>
  </si>
  <si>
    <t>TZ66802-0</t>
  </si>
  <si>
    <t>T-TZ66802-0</t>
  </si>
  <si>
    <t>Citizen interface card, parallel for CL-E700, CL-S400DT, CL-S6621</t>
  </si>
  <si>
    <t>T-2000411</t>
  </si>
  <si>
    <t>Peeler CLP/CL-S 521, 621, 631, 400DT</t>
  </si>
  <si>
    <t xml:space="preserve">T-2000424    </t>
  </si>
  <si>
    <t>Guillotine Grey Autocutter CL-S 521,621,631, 400DT, CL-E700</t>
  </si>
  <si>
    <t>T-2000452</t>
  </si>
  <si>
    <t>Citizen interface, compact WiFi for CL-S400DT, CL-S6621, CL-E700</t>
  </si>
  <si>
    <t>PPZ60108S</t>
  </si>
  <si>
    <t>T-PPZ60108S</t>
  </si>
  <si>
    <t>Premium Lan Card  WiFi for CL-S700III, CL-E700, CL-S400, CL-S6621</t>
  </si>
  <si>
    <t>T-POD 521/621</t>
  </si>
  <si>
    <t>External paper roll holder for CLS521/621/631 (plastic)</t>
  </si>
  <si>
    <t>IF1-ES04  </t>
  </si>
  <si>
    <t>T-IF1-ES04  </t>
  </si>
  <si>
    <t>CL-S521 / CL-S531 / CL-S621 / CL-S631</t>
  </si>
  <si>
    <t>CLS521IINEBXX</t>
  </si>
  <si>
    <t>CLS531IINEBXX</t>
  </si>
  <si>
    <t>CLS621IINEBXX</t>
  </si>
  <si>
    <t>CLS631IINEBXX</t>
  </si>
  <si>
    <t>Citizen CL-S521II DT Printer Grey, 203dpi</t>
  </si>
  <si>
    <t>Citizen CL-S621II TT Printer Grey, 203dpi</t>
  </si>
  <si>
    <t>Citizen CL-S631II TT Printer Grey, 300dpi</t>
  </si>
  <si>
    <t>JM14705</t>
  </si>
  <si>
    <t>JM14706</t>
  </si>
  <si>
    <t>JM22701</t>
  </si>
  <si>
    <t>JM34710-1</t>
  </si>
  <si>
    <t>JM79201</t>
  </si>
  <si>
    <t>JM79202</t>
  </si>
  <si>
    <t>IF5-ES04</t>
  </si>
  <si>
    <t>IF5-WF5L</t>
  </si>
  <si>
    <t>IF5-WF5S</t>
  </si>
  <si>
    <t>PPS00488S</t>
  </si>
  <si>
    <t>WiFi-USB</t>
  </si>
  <si>
    <t>WIFI-USB-T3U</t>
  </si>
  <si>
    <t>Ribbon Holder CLS 700/703(R) CLP 621/631</t>
  </si>
  <si>
    <t>Flange, Paper Wide  CLP/CLS 521/621/631/CLS700</t>
  </si>
  <si>
    <t>Shaft, Paper  CLP/CLS 521/621/631</t>
  </si>
  <si>
    <t>External paper roll holder for CLS521/621/631 (metal)</t>
  </si>
  <si>
    <t xml:space="preserve">Parallel interface module for CLS521/621/631/CL-S700 </t>
  </si>
  <si>
    <t xml:space="preserve">Premium Ethernet interface for CL-S521, CL-S621, CL-S700, CL-S521II, CL-S621II, CL-S700II </t>
  </si>
  <si>
    <t xml:space="preserve">Premium WiFi interface Long Range for CL-S521, CL-S621, CL-S700, CL-S521II, CL-S621II, CL-S700II </t>
  </si>
  <si>
    <t xml:space="preserve">Premium WiFi interface Standard for CL-S521, CL-S621, CL-S700, CL-S521II, CL-S621II, CL-S700II </t>
  </si>
  <si>
    <t xml:space="preserve">Compact Ethernet interface for CLP 521, 621, 631, CL-S </t>
  </si>
  <si>
    <t>Adapter WiFi USB TP-Link Archer T2U Nano for IF5-ES04</t>
  </si>
  <si>
    <t>TP-Link Archer T3U AC1300 Dual Band Adapter Wi-Fi(IF5-ES04)</t>
  </si>
  <si>
    <t>CLS521, CLS621 Citizen printhead 203 DPI</t>
  </si>
  <si>
    <t>CLS531, CL-S631 Citizen printhead 300 DPI</t>
  </si>
  <si>
    <t>Platen roller CLP-521/621/631</t>
  </si>
  <si>
    <t>CL-E720DT / CL-E720 / CL-E730</t>
  </si>
  <si>
    <t>T-CL-E720DT</t>
  </si>
  <si>
    <t>T-CL-E720</t>
  </si>
  <si>
    <t>T-CL-E730</t>
  </si>
  <si>
    <t>Citizen CL-E720 DT Printer, 200dpi, Ethernet</t>
  </si>
  <si>
    <t>Citizen CL-E720 TT Printer, 200dpi, Ethernet</t>
  </si>
  <si>
    <t>Citizen CL-E730 TT Printer, 300dpi, Ethernet</t>
  </si>
  <si>
    <t xml:space="preserve">PPM80015-0 </t>
  </si>
  <si>
    <t>PPM80016-0</t>
  </si>
  <si>
    <t>PPK90020-0</t>
  </si>
  <si>
    <t>PPM30010-1</t>
  </si>
  <si>
    <t>PBM30041</t>
  </si>
  <si>
    <t>TZ66801-0</t>
  </si>
  <si>
    <t>CL-E720 Thermal Printhead; 200 dpi</t>
  </si>
  <si>
    <t>CL-E730 Thermal Printhead; 300 dpi</t>
  </si>
  <si>
    <t>Platen roller CL-E720/730</t>
  </si>
  <si>
    <t>Citizen Peeler for series CL-E700</t>
  </si>
  <si>
    <t>Paper Flange (Media Guide)  CLE720/730/CLS6621</t>
  </si>
  <si>
    <t>Shaft, Paper  CL-E720/CL-E730</t>
  </si>
  <si>
    <t>Citizen Interface card, RS-232 for CL-E700</t>
  </si>
  <si>
    <t>CLS700IIINEXXX</t>
  </si>
  <si>
    <t>CLS700IIIRNEXXX</t>
  </si>
  <si>
    <t>CLS703IIINEXXX</t>
  </si>
  <si>
    <t>CLS703IIIRNEXXX</t>
  </si>
  <si>
    <t>JN09802</t>
  </si>
  <si>
    <t>JN09804</t>
  </si>
  <si>
    <t>JN28801</t>
  </si>
  <si>
    <t>JE99090</t>
  </si>
  <si>
    <t>IF1-WF5L</t>
  </si>
  <si>
    <t>IF1-WF5S</t>
  </si>
  <si>
    <t>Citizen CL-S700III TT Printer, 203dpi, Ethernet</t>
  </si>
  <si>
    <t>CITIZEN CL-S700IIIR PRINTER TERMOTRANSFEROWA 200dpi, Rewinder, Ethernet</t>
  </si>
  <si>
    <t>Citizen CL-S703III TT Printer, 300dpi,Ethernet</t>
  </si>
  <si>
    <t>CITIZEN CL-S703IIIR PRINTER TERMOTRANSFEROWA 300dpi, Rewinder, Ethernet</t>
  </si>
  <si>
    <t>CL-S700 700R Citizen printhead 203 DPI</t>
  </si>
  <si>
    <t>CL-S703 703R Citizen printhead 300 DPI</t>
  </si>
  <si>
    <t>Platen roller CL-S700 Z OSPRZĘTEM</t>
  </si>
  <si>
    <t>Roll Holder for CLS700</t>
  </si>
  <si>
    <t>Cutter CL-S700, CL-S703</t>
  </si>
  <si>
    <t>Peeler CL-S700, CL-S703</t>
  </si>
  <si>
    <t>Heay Duty Rotary Cutter CL-S700,CL-S703</t>
  </si>
  <si>
    <t>Premium WiFi long antenna, fits for: CL-S700III, CL-E700, CL-S400, CL-S6621, CT-S600/800</t>
  </si>
  <si>
    <t>Premium WiFi standard antenna, fits for: CL-S700III, CL-E700, CL-S400, CL-S6621, CT-S600/800</t>
  </si>
  <si>
    <t>CL-S700III / CL-S700IIIR / CL-S703III / CL-S703IIIR</t>
  </si>
  <si>
    <t>CL-S6621</t>
  </si>
  <si>
    <t xml:space="preserve">PPM80005-00   </t>
  </si>
  <si>
    <t>PPK90007-0</t>
  </si>
  <si>
    <t>PPM40001-0</t>
  </si>
  <si>
    <t>PPM30008-0</t>
  </si>
  <si>
    <t>T-POD 6621</t>
  </si>
  <si>
    <t>Citizen CL-S6621 TT Printer Grey, 203dpi</t>
  </si>
  <si>
    <t>Citizen CL-S6621XL TT Printer Grey, 203dpi</t>
  </si>
  <si>
    <t>CL-S6621 Citizen printhead 203 DPI</t>
  </si>
  <si>
    <t>Platen roller CL-S6621</t>
  </si>
  <si>
    <t>Ribbon Holder CL-S6621</t>
  </si>
  <si>
    <t>Shaft, Paper  CL-S6621</t>
  </si>
  <si>
    <t>Cutter, for Citizen CL-S6621</t>
  </si>
  <si>
    <t>Peeler, for Citizen CL-S6621</t>
  </si>
  <si>
    <t>External paper roll holder, 8 inch, for Citizen CL-S6621 (metal)</t>
  </si>
  <si>
    <t>External paper roll holder, 8 inch, for Citizen CL-S6621 (plastic)</t>
  </si>
  <si>
    <t>T-CL-S6621G</t>
  </si>
  <si>
    <t>T-CL-S6621XL</t>
  </si>
  <si>
    <t>C3500</t>
  </si>
  <si>
    <t>C31CD54012CD</t>
  </si>
  <si>
    <t>C33S020602</t>
  </si>
  <si>
    <t>C33S020601</t>
  </si>
  <si>
    <t>C33S020603</t>
  </si>
  <si>
    <t>C33S020604</t>
  </si>
  <si>
    <t>C33S020580</t>
  </si>
  <si>
    <t>CP03RTBSCD54</t>
  </si>
  <si>
    <t>CP04RTBSCD54</t>
  </si>
  <si>
    <t>CP05RTBSCD54</t>
  </si>
  <si>
    <t>SJIC22P(C): Ink cartridge for ColorWorks 3500 (Cyan)</t>
  </si>
  <si>
    <t>SJIC22P(C): Ink cartridge for ColorWorks 3500 (Black)</t>
  </si>
  <si>
    <t>SJIC22P(M): Ink cartridge for ColorWorks 3500 (Magenta)</t>
  </si>
  <si>
    <t>SJIC22P(Y): Ink cartridge for ColorWorks 3500 (Yellow)</t>
  </si>
  <si>
    <t>SJMB3500: Maintenance Box for ColorWorks 3500</t>
  </si>
  <si>
    <t>03 Years CoverPlus RTB service for TM-C3500</t>
  </si>
  <si>
    <t>04 Years CoverPlus RTB service for TM-C3500</t>
  </si>
  <si>
    <t>05 Years CoverPlus RTB service for TM-C3500</t>
  </si>
  <si>
    <t>C31CK03102BK</t>
  </si>
  <si>
    <t>C13T52M140</t>
  </si>
  <si>
    <t>C13T52M240</t>
  </si>
  <si>
    <t>C13T52M340</t>
  </si>
  <si>
    <t>C13T52M440</t>
  </si>
  <si>
    <t>C33S021601</t>
  </si>
  <si>
    <t>CP03RTBSCK03</t>
  </si>
  <si>
    <t>CP04RTBSCK03</t>
  </si>
  <si>
    <t>CP05RTBSCK03</t>
  </si>
  <si>
    <t>SJIC42P-BK Ink cartridge for ColorWorks C4000e BK (Black)</t>
  </si>
  <si>
    <t>SJIC42P-C Ink cartridge for ColorWorks C4000e (Cyan)</t>
  </si>
  <si>
    <t>SJIC42P-M Ink cartridge for ColorWorks C4000e (Magenta)</t>
  </si>
  <si>
    <t>SJIC42P-Y Ink cartridge for ColorWorks C4000e (Yellow)</t>
  </si>
  <si>
    <t>Maintenace box SJMB4000</t>
  </si>
  <si>
    <t>03 Years CoverPlus RTB service for CW-C4000</t>
  </si>
  <si>
    <t>04 Years CoverPlus RTB service for CW-C4000</t>
  </si>
  <si>
    <t>05 Years CoverPlus RTB service for CW-C4000</t>
  </si>
  <si>
    <t>C4000e (BK)</t>
  </si>
  <si>
    <t>C13T52M540</t>
  </si>
  <si>
    <t>SJIC42P-BK Ink cartridge for ColorWorks C4000e MK (Black)</t>
  </si>
  <si>
    <t>SJMB4000</t>
  </si>
  <si>
    <t>Gloss Black Ink</t>
  </si>
  <si>
    <t>Matt Black Ink</t>
  </si>
  <si>
    <t>C7500G (BK)</t>
  </si>
  <si>
    <t>C33S020640</t>
  </si>
  <si>
    <t>C33S020639</t>
  </si>
  <si>
    <t>C33S020641</t>
  </si>
  <si>
    <t>C33S020642</t>
  </si>
  <si>
    <t>C33S020596</t>
  </si>
  <si>
    <t>C32C815471</t>
  </si>
  <si>
    <t>SJIC36P(C): Ink cartridge for C7500 (Cyan)</t>
  </si>
  <si>
    <t>SJIC36P(K): Ink cartridge for C7500 (Black)</t>
  </si>
  <si>
    <t>SJIC36P(M): Ink cartridge for C7500 (Magenta)</t>
  </si>
  <si>
    <t>SJIC36P(Y): Ink cartridge for C7500 (Yellow)</t>
  </si>
  <si>
    <t>Maintenance box SJMB7500</t>
  </si>
  <si>
    <t>Rewinder TU-RC7508</t>
  </si>
  <si>
    <t>C4000e (MK)</t>
  </si>
  <si>
    <t>C6000 AE</t>
  </si>
  <si>
    <t>C31CH76102</t>
  </si>
  <si>
    <t>C13T44C240</t>
  </si>
  <si>
    <t>C13T44C140</t>
  </si>
  <si>
    <t>C13T44C340</t>
  </si>
  <si>
    <t>C13T44C440</t>
  </si>
  <si>
    <t>C33S021501</t>
  </si>
  <si>
    <t>CP03RTBSCH76</t>
  </si>
  <si>
    <t>CP04RTBSCH76</t>
  </si>
  <si>
    <t>CP05RTBSCH76</t>
  </si>
  <si>
    <t>SJIC36P(C): Ink cartridge for C6000 (Cyan)</t>
  </si>
  <si>
    <t>SJIC36P(K): Ink cartridge for C6000 (Black)</t>
  </si>
  <si>
    <t>SJIC36P(M): Ink cartridge for C6000 (Magenta)</t>
  </si>
  <si>
    <t>SJIC36P(Y): Ink cartridge for C6000 (Yellow)</t>
  </si>
  <si>
    <t>Maintenance box SJMB6000/6500</t>
  </si>
  <si>
    <t>03 Years CoverPlus RTB service for ColorWorks CW-C6000</t>
  </si>
  <si>
    <t>04 Years CoverPlus RTB service for ColorWorks CW-C6000</t>
  </si>
  <si>
    <t>05 Years CoverPlus RTB service for ColorWorks CW-C6000</t>
  </si>
  <si>
    <t>C31CH76202</t>
  </si>
  <si>
    <t>C6500 AE</t>
  </si>
  <si>
    <t>C6000 PE</t>
  </si>
  <si>
    <t>C6500 PE</t>
  </si>
  <si>
    <t>C31CH77102</t>
  </si>
  <si>
    <t>CP03RTBSCH77</t>
  </si>
  <si>
    <t>CP04RTBSCH77</t>
  </si>
  <si>
    <t>CP05RTBSCH77</t>
  </si>
  <si>
    <t>03 Years CoverPlus RTB service for ColorWorks CW-C6500</t>
  </si>
  <si>
    <t>04 Years CoverPlus RTB service for ColorWorks CW-C6500</t>
  </si>
  <si>
    <t>05 Years CoverPlus RTB service for ColorWorks CW-C6500</t>
  </si>
  <si>
    <t>cutter, gloss</t>
  </si>
  <si>
    <t>peeler, gloss</t>
  </si>
  <si>
    <t>autocutter, gloss</t>
  </si>
  <si>
    <t>C31CH77202</t>
  </si>
  <si>
    <t>C8000 (BK)</t>
  </si>
  <si>
    <t>gloss</t>
  </si>
  <si>
    <t>C31CL02102BK</t>
  </si>
  <si>
    <t>EPSON ColorWorks C8000 (BK)</t>
  </si>
  <si>
    <t>C13T55P140</t>
  </si>
  <si>
    <t>C13T55P240</t>
  </si>
  <si>
    <t>C13T55P340</t>
  </si>
  <si>
    <t>C13T55P440</t>
  </si>
  <si>
    <t>C32C882501</t>
  </si>
  <si>
    <t>CP03RTBSL021</t>
  </si>
  <si>
    <t>CP04RTBSL021</t>
  </si>
  <si>
    <t>CP05RTBSL021</t>
  </si>
  <si>
    <t>SJIC48P-BK Black ink cartridge for ColorWorks C8000e</t>
  </si>
  <si>
    <t>SJIC48P-C Cyan ink cartridge for ColorWorks C8000e</t>
  </si>
  <si>
    <t>SJIC48P-M Magenta ink cartridge for ColorWorks C8000e</t>
  </si>
  <si>
    <t>SJIC48P-Y Yellow ink cartridge for ColorWorks C8000e</t>
  </si>
  <si>
    <t>TU-RC8000 rewinder for the CW-C8000</t>
  </si>
  <si>
    <t>03 Years CoverPlus RTB service for ColorWorks C8000e</t>
  </si>
  <si>
    <t>04 Years CoverPlus RTB service for ColorWorks C8000e</t>
  </si>
  <si>
    <t>05 Years CoverPlus RTB service for ColorWorks C8000e</t>
  </si>
  <si>
    <t>C8000 (MK)</t>
  </si>
  <si>
    <t>matt</t>
  </si>
  <si>
    <t>EPSON ColorWorks C8000 (MK)</t>
  </si>
  <si>
    <t>C13T55P540</t>
  </si>
  <si>
    <t>SJIC48P-MK Matt Black ink cartridge for ColorWorks C8000e</t>
  </si>
  <si>
    <t>ZD22042-T0EG00EZ</t>
  </si>
  <si>
    <t>ZD22042-D0EG00EZ</t>
  </si>
  <si>
    <t>ZD22042-T1EG00EZ</t>
  </si>
  <si>
    <t>ZD22042-D1EG00EZ</t>
  </si>
  <si>
    <t>Thermal Transfer Printer (74M) ZD220; Standard EZPL, 203 dpi, EU and UK Power Cords, USB</t>
  </si>
  <si>
    <t>Direct Thermal Printer ZD220; Standard EZPL, 203 dpi, EU and UK Power Cords, USB</t>
  </si>
  <si>
    <t>Thermal Transfer Printer (74M) ZD220; Standard EZPL, 203 dpi, EU/UK Power Cord, USB, Dispenser (Peeler)</t>
  </si>
  <si>
    <t>Direct Thermal Printer ZD220; Standard EZPL, 203 dpi, EU/UK Power Cord, USB, Dispenser (Peeler)</t>
  </si>
  <si>
    <t>ZD220</t>
  </si>
  <si>
    <t>ZD230</t>
  </si>
  <si>
    <t>ZD23042-31EC00EZ</t>
  </si>
  <si>
    <t>ZD23042-32EC00EZ</t>
  </si>
  <si>
    <t>ZD23042-D0EC00EZ</t>
  </si>
  <si>
    <t>ZD23042-D0ED02EZ</t>
  </si>
  <si>
    <t>ZD23042-D0EG00EZ</t>
  </si>
  <si>
    <t>ZD23042-D1EC00EZ</t>
  </si>
  <si>
    <t>ZD23042-D1EG00EZ</t>
  </si>
  <si>
    <t>ZD23042-D2EC00EZ</t>
  </si>
  <si>
    <t>ZD23042-D2ED02EZ</t>
  </si>
  <si>
    <t>ZD23042-D2EG00EZ</t>
  </si>
  <si>
    <t>ZD23W42-D0EC00EZ</t>
  </si>
  <si>
    <t>ZD23042-30EC00EZ</t>
  </si>
  <si>
    <t>ZD23042-30EG00EZ</t>
  </si>
  <si>
    <t>ZD23042-30ED02EZ</t>
  </si>
  <si>
    <t>ZD23W42-30EC00EZ</t>
  </si>
  <si>
    <t>ZD23042-31EG00EZ</t>
  </si>
  <si>
    <t>ZD23042-32EG00EZ</t>
  </si>
  <si>
    <t>Thermal Transfer Printer (74/300M) ZD230; Standard EZPL, 203 dpi, EU and UK Power Cords, USB, Ethernet, Dispenser (Peeler)</t>
  </si>
  <si>
    <t>Thermal Transfer Printer (74/300M) ZD230; Standard EZPL, 203 dpi, EU and UK Power Cords, USB, Ethernet, Cutter</t>
  </si>
  <si>
    <t>Direct Thermal Printer ZD230; Standard EZPL, 203 dpi, EU and UK Power Cords, USB, Ethernet</t>
  </si>
  <si>
    <t>Direct Thermal Printer ZD230; Standard EZPL, 203 dpi, EU and UK Power Cords, USB</t>
  </si>
  <si>
    <t>Direct Thermal Printer ZD230; Standard EZPL, 203 dpi, EU/UK Power Cord, USB, Ethernet, Dispenser (Peeler)</t>
  </si>
  <si>
    <t>Direct Thermal Printer ZD230; Standard EZPL, 203 dpi, EU and UK Power Cords, USB, Dispenser (Peeler)</t>
  </si>
  <si>
    <t>Direct Thermal Printer ZD230; Standard EZPL, 203 dpi, EU and UK Power Cords, USB, Ethernet, Cutter</t>
  </si>
  <si>
    <t>Direct Thermal Printer ZD230; Standard EZPL, 203 dpi, EU and UK Power Cords, USB, Cutter</t>
  </si>
  <si>
    <t>Direct Thermal Printer ZD230 (white version); Standard EZPL, 203 dpi, EU and UK Power Cords, USB, Ethernet</t>
  </si>
  <si>
    <t>Thermal Transfer Printer (74/300M) ZD230; Standard EZPL, 203 dpi, EU and UK Power Cords, USB, Ethernet</t>
  </si>
  <si>
    <t>Thermal Transfer Printer (74/300M) ZD230; Standard EZPL, 203 dpi, EU and UK Power Cords, USB</t>
  </si>
  <si>
    <t>Thermal Transfer Printer (74/300M) ZD230 (white version); Standard EZPL, 203 dpi, EU and UK Power Cords, USB, Ethernet</t>
  </si>
  <si>
    <t>Thermal Transfer Printer (74/300M) ZD230; Standard EZPL, 203 dpi, EU and UK Power Cords, USB, Dispenser (Peeler)</t>
  </si>
  <si>
    <t>Thermal Transfer Printer (74/300M) ZD230; Standard EZPL, 203 dpi, EU and UK Power Cords, USB, Cutter</t>
  </si>
  <si>
    <t>ZD411</t>
  </si>
  <si>
    <t>ZD4A022-D0EE00EZ</t>
  </si>
  <si>
    <t>ZD4A022-D0EM00EZ</t>
  </si>
  <si>
    <t>ZD4A022-D0EW02EZ</t>
  </si>
  <si>
    <t>ZD4A022-D0EX02EZ</t>
  </si>
  <si>
    <t>ZD4A023-D0EE00EZ</t>
  </si>
  <si>
    <t>ZD4A023-D0EM00EZ</t>
  </si>
  <si>
    <t>ZD4A023-D0EW02EZ</t>
  </si>
  <si>
    <t>Direct Thermal Printer ZD411; 203 dpi, USB, USB Host, Ethernet, BTLE5, EU and UK Cords, Swiss Font, EZPL</t>
  </si>
  <si>
    <t>Direct Thermal Printer ZD411; 203 dpi, USB, USB Host, Modular Connectivity Slot, BTLE5, EU and UK Cords, Swiss Font, EZPL</t>
  </si>
  <si>
    <t>Direct Thermal Printer ZD411; 300 dpi, USB, USB Host, Ethernet, BTLE5, EU and UK Cords, Swiss Font, EZPL</t>
  </si>
  <si>
    <t>Direct Thermal Printer ZD411; 300 dpi, USB, USB Host, Modular Connectivity Slot, BTLE5, EU and UK Cords, Swiss Font, EZPL</t>
  </si>
  <si>
    <t>ZD4A022-T0EE00EZ</t>
  </si>
  <si>
    <t>ZD4A022-T0EM00EZ</t>
  </si>
  <si>
    <t>ZD4A022-T0EW02EZ</t>
  </si>
  <si>
    <t>ZD4A022-T0EX02EZ</t>
  </si>
  <si>
    <t>ZD4A023-T0EE00EZ</t>
  </si>
  <si>
    <t>ZD4A023-T0EM00EZ</t>
  </si>
  <si>
    <t>ZD4A023-T0EW02EZ</t>
  </si>
  <si>
    <t>Thermal Transfer Printer (74M) ZD411; 203 dpi, USB, USB Host, Ethernet, BTLE5, EU and UK Cords, Swiss Font, EZPL</t>
  </si>
  <si>
    <t>Thermal Transfer Printer (74M) ZD411; 203 dpi, USB, USB Host, Modular Connectivity Slot, BTLE5, EU and UK Cords, Swiss Font, EZPL</t>
  </si>
  <si>
    <t>Thermal Transfer Printer (74M) ZD411; 300 dpi, USB, USB Host, Ethernet, BTLE5, EU and UK Cords, Swiss Font, EZPL</t>
  </si>
  <si>
    <t>Thermal Transfer Printer (74M) ZD411; 300 dpi, USB, USB Host, Modular Connectivity Slot, BTLE5, EU and UK Cords, Swiss Font, EZPL</t>
  </si>
  <si>
    <t>ZD421</t>
  </si>
  <si>
    <t>ZD4A042-D0EE00EZ</t>
  </si>
  <si>
    <t>ZD4A042-D0EM00EZ</t>
  </si>
  <si>
    <t>ZD4A042-D0EW02EZ</t>
  </si>
  <si>
    <t>ZD4A042-D0EX02EZ</t>
  </si>
  <si>
    <t>ZD4A043-D0EE00EZ</t>
  </si>
  <si>
    <t>ZD4A043-D0EM00EZ</t>
  </si>
  <si>
    <t>ZD4A043-D0EW02EZ</t>
  </si>
  <si>
    <t>ZD4A042-301E00EZ</t>
  </si>
  <si>
    <t>ZD4A042-30EE00EZ</t>
  </si>
  <si>
    <t>ZD4A042-30EM00EZ</t>
  </si>
  <si>
    <t>ZD4A042-30EW02EZ</t>
  </si>
  <si>
    <t>ZD4A042-30EX02EZ</t>
  </si>
  <si>
    <t>ZD4A043-301E00EZ</t>
  </si>
  <si>
    <t>ZD4A043-30EE00EZ</t>
  </si>
  <si>
    <t>ZD4A043-30EM00EZ</t>
  </si>
  <si>
    <t>ZD4A043-30EW02EZ</t>
  </si>
  <si>
    <t>ZD4A043-30EX02EZ</t>
  </si>
  <si>
    <t>Direct Thermal Printer ZD421; 203 dpi, USB, USB Host, Ethernet, BTLE5, EU and UK Cords, Swiss Font, EZPL</t>
  </si>
  <si>
    <t>Direct Thermal Printer ZD421; 203 dpi, USB, USB Host, Modular Connectivity Slot, BTLE5, EU and UK Cords, Swiss Font, EZPL</t>
  </si>
  <si>
    <t>Direct Thermal Printer ZD421; 300 dpi, USB, USB Host, Ethernet, BTLE5, EU and UK Cords, Swiss Font, EZPL</t>
  </si>
  <si>
    <t>Direct Thermal Printer ZD421; 300 dpi, USB, USB Host, Modular Connectivity Slot, BTLE5, EU and UK Cords, Swiss Font, EZPL</t>
  </si>
  <si>
    <t>Thermal Transfer Printer (74/300M) ZD421; 203 dpi, USB, USB Host, Ethernet, BTLE5, US Cord, Swiss Font, EZPL</t>
  </si>
  <si>
    <t>Thermal Transfer Printer (74/300M) ZD421; 203 dpi, USB, USB Host, Ethernet, BTLE5, EU and UK Cords, Swiss Font, EZPL</t>
  </si>
  <si>
    <t>Thermal Transfer Printer (74/300M) ZD421; 203 dpi, USB, USB Host, Modular Connectivity Slot, BTLE5, EU and UK Cords, Swiss Font, EZPL</t>
  </si>
  <si>
    <t>Thermal Transfer Printer (74/300M) ZD421; 300 dpi, USB, USB Host, Ethernet, BTLE5, US Cord, Swiss Font, EZPL</t>
  </si>
  <si>
    <t>Thermal Transfer Printer (74/300M) ZD421; 300 dpi, USB, USB Host, Ethernet, BTLE5, EU and UK Cords, Swiss Font, EZPL</t>
  </si>
  <si>
    <t>Thermal Transfer Printer (74/300M) ZD421; 300 dpi, USB, USB Host, Modular Connectivity Slot, BTLE5, EU and UK Cords, Swiss Font, EZPL</t>
  </si>
  <si>
    <t>ZD611 / ZD611R</t>
  </si>
  <si>
    <t>ZD6A022-D0EB02EZ</t>
  </si>
  <si>
    <t>ZD6A022-D0EE00EZ</t>
  </si>
  <si>
    <t>ZD6A022-D0EQ02EZ</t>
  </si>
  <si>
    <t>ZD6A022-D1EB02EZ</t>
  </si>
  <si>
    <t>ZD6A022-D1EE00EZ</t>
  </si>
  <si>
    <t>ZD6A022-D2EB02EZ</t>
  </si>
  <si>
    <t>ZD6A022-D2EE00EZ</t>
  </si>
  <si>
    <t>ZD6A022-D4EB02EZ</t>
  </si>
  <si>
    <t>ZD6A022-D4EE00EZ</t>
  </si>
  <si>
    <t>ZD6A023-D0EB02EZ</t>
  </si>
  <si>
    <t>ZD6A023-D0EE00EZ</t>
  </si>
  <si>
    <t>ZD6A023-D1EB02EZ</t>
  </si>
  <si>
    <t>ZD6A023-D1EE00EZ</t>
  </si>
  <si>
    <t>ZD6A023-D2EB02EZ</t>
  </si>
  <si>
    <t>ZD6A023-D2EE00EZ</t>
  </si>
  <si>
    <t>Direct Thermal Printer ZD611; 203 dpi, USB, USB Host, Ethernet, BTLE5, EU and UK Cords, Swiss Font, EZPL</t>
  </si>
  <si>
    <t>Direct Thermal Printer ZD611; 203 dpi, USB, USB Host, Ethernet, BTLE5, Dispenser (Peeler), EU and UK Cords, Swiss Font, EZPL</t>
  </si>
  <si>
    <t>Direct Thermal Printer ZD611; 203 dpi, USB, USB Host, Ethernet, BTLE5, Cutter, EU and UK Cords, Swiss Font, EZPL</t>
  </si>
  <si>
    <t>Direct Thermal Printer ZD611; 203 dpi, USB, USB Host, Ethernet, BTLE5, Linerless with Cutter and Label Taken Sensor, EU and UK Cords, Swiss Font, EZPL</t>
  </si>
  <si>
    <t>Direct Thermal Printer ZD611; 300 dpi, USB, USB Host, Ethernet, BTLE5, EU and UK Cords, Swiss Font, EZPL</t>
  </si>
  <si>
    <t>Direct Thermal Printer ZD611; 300 dpi, USB, USB Host, Ethernet, BTLE5, Dispenser (Peeler), EU and UK Cords, Swiss Font, EZPL</t>
  </si>
  <si>
    <t>Direct Thermal Printer ZD611; 300 dpi, USB, USB Host, Ethernet, BTLE5, Cutter, EU and UK Cords, Swiss Font, EZPL</t>
  </si>
  <si>
    <t>ZD6A122-T0EB02EZ</t>
  </si>
  <si>
    <t>ZD6A122-T0EE00EZ</t>
  </si>
  <si>
    <t>ZD6A122-T0EQ02EZ</t>
  </si>
  <si>
    <t>ZD6A122-T0EQR2EZ</t>
  </si>
  <si>
    <t>ZD6A122-T1EB02EZ</t>
  </si>
  <si>
    <t>ZD6A122-T1EE00EZ</t>
  </si>
  <si>
    <t>ZD6A122-T2EB02EZ</t>
  </si>
  <si>
    <t>ZD6A122-T2EE00EZ</t>
  </si>
  <si>
    <t>ZD6A123-T0EB02EZ</t>
  </si>
  <si>
    <t>ZD6A123-T0EE00EZ</t>
  </si>
  <si>
    <t>ZD6A123-T1EB02EZ</t>
  </si>
  <si>
    <t>ZD6A123-T1EE00EZ</t>
  </si>
  <si>
    <t>ZD6A123-T2EB02EZ</t>
  </si>
  <si>
    <t>ZD6A123-T2EE00EZ</t>
  </si>
  <si>
    <t>Thermal Transfer Printer (74M) ZD611, Color Touch LCD; 203 dpi, USB, USB Host, Ethernet, BTLE5, EU and UK Cords, Swiss Font, EZPL</t>
  </si>
  <si>
    <t>Thermal Transfer Printer (74M) ZD611, Color Touch LCD; 203 dpi, USB, USB Host, Ethernet, BTLE5, Dispenser (Peeler), EU and UK Cords, Swiss Font, EZPL</t>
  </si>
  <si>
    <t>Thermal Transfer Printer (74M) ZD611, Color Touch LCD; 203 dpi, USB, USB Host, Ethernet, BTLE5, Cutter, EU and UK Cords, Swiss Font, EZPL</t>
  </si>
  <si>
    <t>Thermal Transfer Printer (74M) ZD611, Color Touch LCD; 300 dpi, USB, USB Host, Ethernet, BTLE5, EU and UK Cords, Swiss Font, EZPL</t>
  </si>
  <si>
    <t>Thermal Transfer Printer (74M) ZD611, Color Touch LCD; 300 dpi, USB, USB Host, Ethernet, BTLE5, Dispenser (Peeler), EU and UK Cords, Swiss Font, EZPL</t>
  </si>
  <si>
    <t>Thermal Transfer Printer (74M) ZD611, Color Touch LCD; 300 dpi, USB, USB Host, Ethernet, BTLE5, Cutter, EU and UK Cords, Swiss Font, EZPL</t>
  </si>
  <si>
    <t>ZD6A122-T0EBR2EZ</t>
  </si>
  <si>
    <t>ZD6A122-T0EER2EZ</t>
  </si>
  <si>
    <t>ZD6A123-T0EBR2EZ</t>
  </si>
  <si>
    <t>ZD6A123-T0EER2EZ</t>
  </si>
  <si>
    <t>Thermal Transfer Printer (74M) ZD611R, Color Touch LCD; 203 dpi, USB, USB Host, Ethernet, BTLE5, All Countries Except USA, Canada and Japan, RFID - UHF, EU and UK Cords, Swiss Font, EZPL</t>
  </si>
  <si>
    <t>Thermal Transfer Printer (74M) ZD611R, Color Touch LCD; 300 dpi, USB, USB Host, Ethernet, BTLE5, All Countries Except USA, Canada and Japan, RFID - UHF, EU and UK Cords, Swiss Font, EZPL</t>
  </si>
  <si>
    <t>ZD621 / ZD621R</t>
  </si>
  <si>
    <t>ZD6A042-D0EF00EZ</t>
  </si>
  <si>
    <t>ZD6A042-D0EL02EZ</t>
  </si>
  <si>
    <t>ZD6A042-D0ER02EZ</t>
  </si>
  <si>
    <t>ZD6A042-D1EF00EZ</t>
  </si>
  <si>
    <t>ZD6A042-D2EF00EZ</t>
  </si>
  <si>
    <t>ZD6A042-D3EL02EZ</t>
  </si>
  <si>
    <t>ZD6A042-D4EF00EZ</t>
  </si>
  <si>
    <t>ZD6A042-D4EL02EZ</t>
  </si>
  <si>
    <t>ZD6A043-D0EF00EZ</t>
  </si>
  <si>
    <t>ZD6A043-D0EL02EZ</t>
  </si>
  <si>
    <t>ZD6A043-D2EF00EZ</t>
  </si>
  <si>
    <t>ZD6A043-D4EF00EZ</t>
  </si>
  <si>
    <t>ZD6A043-D4EL02EZ</t>
  </si>
  <si>
    <t>ZD6A142-D01L01EZ</t>
  </si>
  <si>
    <t>ZD6A142-D0EF00EZ</t>
  </si>
  <si>
    <t>ZD6A142-D0EL02EZ</t>
  </si>
  <si>
    <t>ZD6A142-D0ER02EZ</t>
  </si>
  <si>
    <t>ZD6A142-D1EF00EZ</t>
  </si>
  <si>
    <t>ZD6A142-D1EL02EZ</t>
  </si>
  <si>
    <t>ZD6A142-D2EL02EZ</t>
  </si>
  <si>
    <t>ZD6A142-D4EL02EZ</t>
  </si>
  <si>
    <t>ZD6A143-D0EF00EZ</t>
  </si>
  <si>
    <t>ZD6A143-D0EL02EZ</t>
  </si>
  <si>
    <t>Direct Thermal Printer ZD621; 203 dpi, USB, USB Host, Ethernet, Serial, BTLE5, EU and UK Cords, Swiss Font, EZPL</t>
  </si>
  <si>
    <t>Direct Thermal Printer ZD621; 203 dpi, USB, USB Host, Ethernet, Serial, BTLE5, Dispenser (Peeler), EU and UK Cords, Swiss Font, EZPL</t>
  </si>
  <si>
    <t>Direct Thermal Printer ZD621; 203 dpi, USB, USB Host, Ethernet, Serial, BTLE5, Cutter, EU and UK Cords, Swiss Font, EZPL</t>
  </si>
  <si>
    <t>Direct Thermal Printer ZD621; 203 dpi, USB, USB Host, Ethernet, Serial, BTLE5, Linerless with Cutter and Label Taken Sensor, EU and UK Cords, Swiss Font, EZPL</t>
  </si>
  <si>
    <t>Direct Thermal Printer ZD621; 300 dpi, USB, USB Host, Ethernet, Serial, BTLE5, EU and UK Cords, Swiss Font, EZPL</t>
  </si>
  <si>
    <t>Direct Thermal Printer ZD621; 300 dpi, USB, USB Host, Ethernet, Serial, BTLE5, Cutter, EU and UK Cords, Swiss Font, EZPL</t>
  </si>
  <si>
    <t>Direct Thermal Printer ZD621; 300 dpi, USB, USB Host, Ethernet, Serial, BTLE5, Linerless with Cutter and Label Taken Sensor, EU and UK Cords, Swiss Font, EZPL</t>
  </si>
  <si>
    <t>Direct Thermal Printer ZD621; Color Touch LCD, 203 dpi, USB, USB Host, Ethernet, Serial, BTLE5, EU and UK Cords, Swiss Font, EZPL</t>
  </si>
  <si>
    <t>Direct Thermal Printer ZD621; Color Touch LCD, 203 dpi, USB, USB Host, Ethernet, Serial, BTLE5, Dispenser (Peeler), EU and UK Cords, Swiss Font, EZPL</t>
  </si>
  <si>
    <t>Direct Thermal Printer ZD621; Color Touch LCD, 300 dpi, USB, USB Host, Ethernet, Serial, BTLE5, EU and UK Cords, Swiss Font, EZPL</t>
  </si>
  <si>
    <t>ZD6A042-30EF00EZ</t>
  </si>
  <si>
    <t>ZD6A042-30EL02EZ</t>
  </si>
  <si>
    <t>ZD6A042-31EF00EZ</t>
  </si>
  <si>
    <t>ZD6A042-32EF00EZ</t>
  </si>
  <si>
    <t>ZD6A043-30EF00EZ</t>
  </si>
  <si>
    <t>ZD6A043-30EL02EZ</t>
  </si>
  <si>
    <t>ZD6A043-31EF00EZ</t>
  </si>
  <si>
    <t>ZD6A043-32EF00EZ</t>
  </si>
  <si>
    <t>ZD6A142-30EF00EZ</t>
  </si>
  <si>
    <t>ZD6A142-30EL02EZ</t>
  </si>
  <si>
    <t>ZD6A142-30ER02EZ</t>
  </si>
  <si>
    <t>ZD6A142-30ERR2EZ</t>
  </si>
  <si>
    <t>ZD6A142-31EF00EZ</t>
  </si>
  <si>
    <t>ZD6A142-31EL02EZ</t>
  </si>
  <si>
    <t>ZD6A142-32EF00EZ</t>
  </si>
  <si>
    <t>ZD6A142-32EL02EZ</t>
  </si>
  <si>
    <t>ZD6A143-30EF00EZ</t>
  </si>
  <si>
    <t>ZD6A143-30EL02EZ</t>
  </si>
  <si>
    <t>ZD6A143-30ER02EZ</t>
  </si>
  <si>
    <t>ZD6A143-31EF00EZ</t>
  </si>
  <si>
    <t>ZD6A143-31EL02EZ</t>
  </si>
  <si>
    <t>ZD6A143-32EF00EZ</t>
  </si>
  <si>
    <t>ZD6A143-32EL02EZ</t>
  </si>
  <si>
    <t>Thermal Transfer Printer (74/300M) ZD621; 203 dpi, USB, USB Host, Ethernet, Serial, BTLE5, EU and UK Cords, Swiss Font, EZPL</t>
  </si>
  <si>
    <t>Thermal Transfer Printer (74/300M) ZD621; 203 dpi, USB, USB Host, Ethernet, Serial, BTLE5, Dispenser (Peeler), EU and UK Cords, Swiss Font, EZPL</t>
  </si>
  <si>
    <t>Thermal Transfer Printer (74/300M) ZD621; 203 dpi, USB, USB Host, Ethernet, Serial, BTLE5, Cutter, EU and UK Cords, Swiss Font, EZPL</t>
  </si>
  <si>
    <t>Thermal Transfer Printer (74/300M) ZD621; 300 dpi, USB, USB Host, Ethernet, Serial, BTLE5, EU and UK Cords, Swiss Font, EZPL</t>
  </si>
  <si>
    <t>Thermal Transfer Printer (74/300M) ZD621; 300 dpi, USB, USB Host, Ethernet, Serial, BTLE5, Dispenser (Peeler), EU and UK Cords, Swiss Font, EZPL</t>
  </si>
  <si>
    <t>Thermal Transfer Printer (74/300M) ZD621; 300 dpi, USB, USB Host, Ethernet, Serial, BTLE5, Cutter, EU and UK Cords, Swiss Font, EZPL</t>
  </si>
  <si>
    <t>Thermal Transfer Printer (74/300M) ZD621, Color Touch LCD; 203 dpi, USB, USB Host, Ethernet, Serial, BTLE5, EU and UK Cords, Swiss Font, EZPL</t>
  </si>
  <si>
    <t>Thermal Transfer Printer (74/300M) ZD621, Color Touch LCD; 203 dpi, USB, USB Host, Ethernet, Serial, BTLE5, Dispenser (Peeler), EU and UK Cords, Swiss Font, EZPL</t>
  </si>
  <si>
    <t>Thermal Transfer Printer (74/300M) ZD621, Color Touch LCD; 203 dpi, USB, USB Host, Ethernet, Serial, BTLE5, Cutter, EU and UK Cords, Swiss Font, EZPL</t>
  </si>
  <si>
    <t>Thermal Transfer Printer (74/300M) ZD621, Color Touch LCD; 300 dpi, USB, USB Host, Ethernet, Serial, BTLE5, EU and UK Cords, Swiss Font, EZPL</t>
  </si>
  <si>
    <t>Thermal Transfer Printer (74/300M) ZD621, Color Touch LCD; 300 dpi, USB, USB Host, Ethernet, Serial, BTLE5, Dispenser (Peeler), EU and UK Cords, Swiss Font, EZPL</t>
  </si>
  <si>
    <t>Thermal Transfer Printer (74/300M) ZD621, Color Touch LCD; 300 dpi, USB, USB Host, Ethernet, Serial, BTLE5, Cutter, EU and UK Cords, Swiss Font, EZPL</t>
  </si>
  <si>
    <t>ZD6A142-30EFR2EZ</t>
  </si>
  <si>
    <t>ZD6A142-30ELR2EZ</t>
  </si>
  <si>
    <t>ZD6A142-31EFR2EZ</t>
  </si>
  <si>
    <t>ZD6A142-31ELR2EZ</t>
  </si>
  <si>
    <t>ZD6A142-32EFR2EZ</t>
  </si>
  <si>
    <t>ZD6A143-30EFR2EZ</t>
  </si>
  <si>
    <t>ZD6A143-30ELR2EZ</t>
  </si>
  <si>
    <t>ZD6A143-31EFR2EZ</t>
  </si>
  <si>
    <t>ZD6A143-32EFR2EZ</t>
  </si>
  <si>
    <t>ZD6A143-32ELR2EZ</t>
  </si>
  <si>
    <t>Thermal Transfer Printer (74/300M) ZD621R, Color Touch LCD; 203 dpi, USB, USB Host, Ethernet, Serial, BTLE5, ROW, RFID - UHF, EU and UK Cords, Swiss Font, EZPL</t>
  </si>
  <si>
    <t>Thermal Transfer Printer (74/300M) ZD621R, Color Touch LCD; 203 dpi, USB, USB Host, Ethernet, Serial, BTLE5, ROW, Dispenser (Peeler), RFID - UHF, EU and UK Cords, Swiss Font, EZPL</t>
  </si>
  <si>
    <t>Thermal Transfer Printer (74/300M) ZD621R, Color Touch LCD; 203 dpi, USB, USB Host, Ethernet, Serial, BTLE5, ROW, Cutter, RFID - UHF, EU and UK Cords, Swiss Font, EZPL</t>
  </si>
  <si>
    <t>Thermal Transfer Printer (74/300M) ZD621R, Color Touch LCD; 300 dpi, USB, USB Host, Ethernet, Serial, BTLE5, ROW, RFID - UHF, EU and UK Cords, Swiss Font, EZPL</t>
  </si>
  <si>
    <t>Thermal Transfer Printer (74/300M) ZD621R, Color Touch LCD; 300 dpi, USB, USB Host, Ethernet, Serial, BTLE5, ROW, RFID - UHF, Dispenser (Peeler), EU and UK Cords, Swiss Font, EZPL</t>
  </si>
  <si>
    <t>Thermal Transfer Printer (74/300M) ZD621R, Color Touch LCD; 300 dpi, USB, USB Host, Ethernet, Serial, BTLE5, ROW, RFID - UHF, Cutter, EU and UK Cords, Swiss Font, EZPL</t>
  </si>
  <si>
    <t>ZT111</t>
  </si>
  <si>
    <t>ZT11142-D0E000FZ</t>
  </si>
  <si>
    <t>ZT11142-T0E000FZ</t>
  </si>
  <si>
    <t>ZT11143-D0E000FZ</t>
  </si>
  <si>
    <t>ZT11143-T0E000FZ</t>
  </si>
  <si>
    <t>DT Printer ZT111; 4, 203 dpi, Direct Thermal, Tear, EU/UK Cords, USB, Serial, Ethernet, BTLE, USB Host, EZPL</t>
  </si>
  <si>
    <t>TT Printer ZT111; 4, 203 dpi, Thermal Transfer, Tear, EU/UK Cords, USB, Serial, Ethernet, BTLE, USB Host, EZPL</t>
  </si>
  <si>
    <t>DT Printer ZT111; 4, 300 dpi, Direct Thermal, Tear, EU/UK Cords, USB, Serial, Ethernet, BTLE, USB Host, EZPL</t>
  </si>
  <si>
    <t>TT Printer ZT111; 4, 300 dpi, Thermal Transfer, Tear, EU/UK Cords, USB, Serial, Ethernet, BTLE, USB Host, EZPL</t>
  </si>
  <si>
    <t>ZT231 / ZT231R</t>
  </si>
  <si>
    <t>ZT23142-D0E000FZ</t>
  </si>
  <si>
    <t>ZT23142-D0EC00FZ</t>
  </si>
  <si>
    <t>ZT23142-D1E000FZ</t>
  </si>
  <si>
    <t>ZT23142-D2E000FZ</t>
  </si>
  <si>
    <t>ZT23142-D3E000FZ</t>
  </si>
  <si>
    <t>ZT23142-T0E000FZ</t>
  </si>
  <si>
    <t>ZT23142-T0EC00FZ</t>
  </si>
  <si>
    <t>ZT23142-T1E000FZ</t>
  </si>
  <si>
    <t>ZT23142-T2E000FZ</t>
  </si>
  <si>
    <t>ZT23142-T3E000FZ</t>
  </si>
  <si>
    <t>ZT23143-D0E000FZ</t>
  </si>
  <si>
    <t>ZT23143-D3E000FZ</t>
  </si>
  <si>
    <t>ZT23143-T0E000FZ</t>
  </si>
  <si>
    <t>ZT23143-T0EC00FZ</t>
  </si>
  <si>
    <t>ZT23143-T1E000FZ</t>
  </si>
  <si>
    <t>ZT23143-T2E000FZ</t>
  </si>
  <si>
    <t>ZT23143-T3E000FZ</t>
  </si>
  <si>
    <t>DT Printer ZT231; 4, 203 dpi, Direct Thermal, Tear, EU/UK Cords, USB, Serial, Ethernet, BTLE, USB Host, EZPL</t>
  </si>
  <si>
    <t>DT Printer ZT231; 4, 203 dpi, Direct Thermal, Peel, EU/UK Cords, USB, Serial, Ethernet, BTLE, USB Host, EZPL</t>
  </si>
  <si>
    <t>DT Printer ZT231; 4, 203 dpi, Direct Thermal, Cutter with Catch Tray, EU/UK Cords, USB, Serial, Ethernet, BTLE, USB Host, EZPL</t>
  </si>
  <si>
    <t>DT Printer ZT231; 4, 203 dpi, Direct Thermal, Peel with Liner Takeup, EU/UK Cords, USB, Serial, Ethernet, BTLE, USB Host, EZPL</t>
  </si>
  <si>
    <t>TT Printer ZT231; 4, 203 dpi, Thermal Transfer, Tear, EU/UK Cords, USB, Serial, Ethernet, BTLE, USB Host, EZPL</t>
  </si>
  <si>
    <t>TT Printer ZT231; 4, 203 dpi, Thermal Transfer, Peel, EU/UK Cords, USB, Serial, Ethernet, BTLE, USB Host, EZPL</t>
  </si>
  <si>
    <t>TT Printer ZT231; 4, 203 dpi, Thermal Transfer, Cutter with Catch Tray, EU/UK Cords, USB, Serial, Ethernet, BTLE, USB Host, EZPL</t>
  </si>
  <si>
    <t>TT Printer ZT231; 4, 203 dpi, Thermal Transfer, Peel with Liner Takeup, EU/UK Cords, USB, Serial, Ethernet, BTLE, USB Host, EZPL</t>
  </si>
  <si>
    <t>DT Printer ZT231; 4, 300 dpi, Direct Thermal, Tear, EU/UK Cords, USB, Serial, Ethernet, BTLE, USB Host, EZPL</t>
  </si>
  <si>
    <t>DT Printer ZT231; 4, 300 dpi, Direct Thermal, Peel with Liner Takeup, EU/UK Cords, USB, Serial, Ethernet, BTLE, USB Host, EZPL</t>
  </si>
  <si>
    <t>TT Printer ZT231; 4, 300 dpi, Thermal Transfer, Tear, EU/UK Cords, USB, Serial, Ethernet, BTLE, USB Host, EZPL</t>
  </si>
  <si>
    <t>TT Printer ZT231; 4, 300 dpi, Thermal Transfer, Peel, EU/UK Cords, USB, Serial, Ethernet, BTLE, USB Host, EZPL</t>
  </si>
  <si>
    <t>TT Printer ZT231; 4, 300 dpi, Thermal Transfer, Cutter with Catch Tray, EU/UK Cords, USB, Serial, Ethernet, BTLE, USB Host, EZPL</t>
  </si>
  <si>
    <t>TT Printer ZT231; 4, 300 dpi, Thermal Transfer, Peel with Liner Takeup, EU/UK Cords, USB, Serial, Ethernet, BTLE, USB Host, EZPL</t>
  </si>
  <si>
    <t>ZT23142-T0E00CFZ</t>
  </si>
  <si>
    <t>ZT23143-T0E00CFZ</t>
  </si>
  <si>
    <t>TT Printer ZT231R; 4, 203 dpi, Thermal Transfer, Tear, EU/UK Cords, USB, Serial, Ethernet, BTLE, USB Host, RFID (Global except US/Canada/Japan), EZPL</t>
  </si>
  <si>
    <t>TT Printer ZT231R; 4, 300 dpi, Thermal Transfer, Tear, EU/UK Cords, USB, Serial, Ethernet, BTLE, USB Host, RFID (Global except US/Canada/Japan), EZPL</t>
  </si>
  <si>
    <t>ZT411 / ZT411R</t>
  </si>
  <si>
    <t>ZT41142-D9E0000Z</t>
  </si>
  <si>
    <t>ZT41142-P0E0000Z</t>
  </si>
  <si>
    <t>ZT41142-T010000Z</t>
  </si>
  <si>
    <t>ZT41142-T0E0000Z</t>
  </si>
  <si>
    <t>ZT41142-T0EC000Z</t>
  </si>
  <si>
    <t>ZT41142-T0GC000Z</t>
  </si>
  <si>
    <t>ZT41142-T0P0000Z</t>
  </si>
  <si>
    <t>ZT41142-T1E0000Z</t>
  </si>
  <si>
    <t>ZT41142-T2E0000Z</t>
  </si>
  <si>
    <t>ZT41142-T3E0000Z</t>
  </si>
  <si>
    <t>ZT41142-T4E0000Z</t>
  </si>
  <si>
    <t>ZT41143-D9E0000Z</t>
  </si>
  <si>
    <t>ZT41143-T0E0000Z</t>
  </si>
  <si>
    <t>ZT41143-T1E0000Z</t>
  </si>
  <si>
    <t>ZT41143-T2E0000Z</t>
  </si>
  <si>
    <t>ZT41143-T3E0000Z</t>
  </si>
  <si>
    <t>ZT41143-T4E0000Z</t>
  </si>
  <si>
    <t>ZT41146-D9E0000Z</t>
  </si>
  <si>
    <t>ZT41146-T0E0000Z</t>
  </si>
  <si>
    <t>ZT41146-T4E0000Z</t>
  </si>
  <si>
    <t>TT Printer ZT411; 4, 203 dpi, Euro and UK Cord, Serial, USB, 10/100 Ethernet, EZPL</t>
  </si>
  <si>
    <t>ZT41142-T0E00C0Z</t>
  </si>
  <si>
    <t>ZT41142-T5E00C0Z</t>
  </si>
  <si>
    <t>ZT41143-T0E00C0Z</t>
  </si>
  <si>
    <t>ZT41143-T5E00C0Z</t>
  </si>
  <si>
    <t>ZT421 / ZT421R</t>
  </si>
  <si>
    <t>ZT42162-T0E0000Z</t>
  </si>
  <si>
    <t>ZT42162-T0EC000Z</t>
  </si>
  <si>
    <t>ZT42162-T2E0000Z</t>
  </si>
  <si>
    <t>ZT42162-T4E0000Z</t>
  </si>
  <si>
    <t>ZT42163-T0E0000Z</t>
  </si>
  <si>
    <t>ZT42163-T2E0000Z</t>
  </si>
  <si>
    <t>ZT42163-T4E0000Z</t>
  </si>
  <si>
    <t>ZT42162-T0E00C0Z</t>
  </si>
  <si>
    <t>ZT42163-T0E00C0Z</t>
  </si>
  <si>
    <t>ZT510</t>
  </si>
  <si>
    <t>ZT51042-T0E0000Z</t>
  </si>
  <si>
    <t>ZT51042-T0EC000Z</t>
  </si>
  <si>
    <t>ZT51042-T1E0000Z</t>
  </si>
  <si>
    <t>ZT51042-T2E0000Z</t>
  </si>
  <si>
    <t>ZT51043-T0E0000Z</t>
  </si>
  <si>
    <t>ZT51043-T0EC000Z</t>
  </si>
  <si>
    <t>ZT51043-T1E0000Z</t>
  </si>
  <si>
    <t>ZT51043-T2E0000Z</t>
  </si>
  <si>
    <t>ZT61042-T0E0100Z</t>
  </si>
  <si>
    <t>ZT61042-T0E0200Z</t>
  </si>
  <si>
    <t>ZT61042-T0EC100Z</t>
  </si>
  <si>
    <t>ZT61042-T0EC200Z</t>
  </si>
  <si>
    <t>ZT61042-T1E0100Z</t>
  </si>
  <si>
    <t>ZT61042-T2E0100Z</t>
  </si>
  <si>
    <t>ZT61043-T0E0100Z</t>
  </si>
  <si>
    <t>ZT61043-T0E0200Z</t>
  </si>
  <si>
    <t>ZT61043-T0EC100Z</t>
  </si>
  <si>
    <t>ZT61043-T1E0100Z</t>
  </si>
  <si>
    <t>ZT61043-T2E0100Z</t>
  </si>
  <si>
    <t>ZT61046-T0E0100Z</t>
  </si>
  <si>
    <t>ZT61046-T2E0100Z</t>
  </si>
  <si>
    <t>ZT61042-T0E01C0Z</t>
  </si>
  <si>
    <t>ZT61043-T0E01C0Z</t>
  </si>
  <si>
    <t>ZT61046-T0E01C0Z</t>
  </si>
  <si>
    <t xml:space="preserve">Citizen Interface, WiFi (802,11ac) for CL-E700, CT-S600, CT-S800II, CL-S400, CL-S6621 </t>
  </si>
  <si>
    <t>Direct thermal label printer, 8MB SDRAM, 4MB Flash, RS-232, USB 2,0, RTC, microSD card slot for memory expansion, beige</t>
  </si>
  <si>
    <t>Direct thermal wristband printer, 8MB SDRAM, 4MB Flash, LCD, Internal Ethernet, USB 2,0, RTC, microSD card slot for memory expansion, beige</t>
  </si>
  <si>
    <t>DH220 / DH320 Direct Thermal label printer with LED display, 128MB SDRAM, 128MB Flash,   RS232, USB 2,0, RTC, Ethernet, microSD card reader for memory expansion</t>
  </si>
  <si>
    <t>DH220E Direct Thermal label printer with LED display, 8MB SDRAM, 16MB Flash, USB 2,0</t>
  </si>
  <si>
    <t>DH220T/DH320T Direct Thermal label printer with LCD Color Touch Display 3,5“, 128MB SDRAM, 128MB Flash, RTC, RS-232, USB 2,0, Ethernet, USB host, microSD card reader for memory expansion</t>
  </si>
  <si>
    <t>DH220THC / DH320THC Direct Thermal label printer with LCD Color Touch Display 3,5““,128MB SDRAM, 128MB Flash, USB 2,0, RS-232, Ethernet, microSD card reader for memory expansion, RTC</t>
  </si>
  <si>
    <t>DA210/DA310: 16MB DRAM, 8MB Flash, USB 2,0, without RTC</t>
  </si>
  <si>
    <t>DA220/DA320: 64MB DRAM, 128MB Flash, USB 2,0, including RTC</t>
  </si>
  <si>
    <t>DA220W: 64MB DRAM, 128MB Flash, USB 2,0, Ethernet, White housing</t>
  </si>
  <si>
    <t>Direct thermal label printer, 8MB SDRAM, 4MB Flash, RS-232, Centronics, USB 
2,0, SD card slot for memory expansion</t>
  </si>
  <si>
    <t>DH240T / DH340T Direct thermal label printer 4“ with LCD Color Touch Display 3,5“, 128MB SDRAM,
128MB Flash, RTC, RS-232, USB 2,0, Ethernet, USB host, microSD card reader for
memory expansion
2,0, SD card slot for memory expansion</t>
  </si>
  <si>
    <t>Thermal transfer label printer, 8MB SDRAM, 4MB Flash, RS-232, USB 2,0, MicroSD
card slot for memory expansion, beige
128MB Flash, RTC, RS-232, USB 2,0, Ethernet, USB host, microSD card reader for
memory expansion
2,0, SD card slot for memory expansion</t>
  </si>
  <si>
    <t>TH220T/TH320T Transfer &amp; Direct Thermal label printer with LCD Color Touch Display 3,5“,128MB SDRAM, 128MB Flash, USB 2,0, RS-232, Ethernet, microSD card reader for memory expansion, RTC
card slot for memory expansion, beige
128MB Flash, RTC, RS-232, USB 2,0, Ethernet, USB host, microSD card reader for
memory expansion
2,0, SD card slot for memory expansion</t>
  </si>
  <si>
    <t>TH220THC/TH320THC Transfer &amp; Direct Thermal label printer with LCD Color Touch Display 3,5“,128MB SDRAM, 128MB Flash, USB 2,0, RS-232, Ethernet, microSD card reader for memory expansion, RTC</t>
  </si>
  <si>
    <t>TH240 / TH340 Thermal transfer label printer 4“ with LED display, 128MB SDRAM, 128MB Flash, RS-232, USB 2,0, RTC, Ethernet, microSD card reader for memory expansion
card slot for memory expansion, beige
128MB Flash, RTC, RS-232, USB 2,0, Ethernet, USB host, microSD card reader for
memory expansion
2,0, SD card slot for memory expansion</t>
  </si>
  <si>
    <t>TH240T/TH340T Thermal transfer label printer 4“ with LCD Color Touch Display 3,5“, 128MB SDRAM, 128MB Flash, RTC, RS-232, USB 2,0, Ethernet, USB host, microSD card reader for memory expansion</t>
  </si>
  <si>
    <t>TE200/TE300: 16MB SDRAM, 8MB Flash, USB 2,0
card slot for memory expansion, beige
128MB Flash, RTC, RS-232, USB 2,0, Ethernet, USB host, microSD card reader for
memory expansion
2,0, SD card slot for memory expansion</t>
  </si>
  <si>
    <t>TE210/TE310: 64MB SDRAM , 128MB Flash, USB 2,0, RTC, Internal Ethernet, RS-232, USB Host</t>
  </si>
  <si>
    <t>TC200/TC300: TT, 8MB SDRAM, 4MB Flash,RS-232, Centronics, USB 2,0, RTC, Ethernet, microSD card reader for memory expansion</t>
  </si>
  <si>
    <t>TC210/TC310: TT, 64MB SDRAM, 128MB Flash, RTC, RS-232, USB 2,0, Ethernet, USB host, microSD card reader for memory expansion, LCD Color</t>
  </si>
  <si>
    <t>Thermal transfer label printer, 8MB SDRAM, 4MB Flash, RS-232, Centronics, USB
2,0, SD card slot for memory expansion</t>
  </si>
  <si>
    <t>Thermal transfer label printer, 128MB SDRAM, 128MB Flash, RS-232, Ethernet, USB host, USB 2,0 (High-speed mode), microSD card reader for memory expansion, WiFi/Bluetooth slot-in ready, RTC &amp; Buzzer,
2,0, SD card slot for memory expansion</t>
  </si>
  <si>
    <t>2,3-Inch LCD, DRAM 128MB Flash 128MB, USB, RS-232, Ethernet, USB Host, RTC</t>
  </si>
  <si>
    <t>MB Standard configuration:	2,3-Inch LCD, DRAM 256MB/Flash 256MB, USB+RS-232+Ethernet+USB Host+RTC</t>
  </si>
  <si>
    <t xml:space="preserve">MB24T	3,5-Inch Touch LCD, DRAM 256MB/Flash 256MB, USB+RS-232+Ethernet+USB </t>
  </si>
  <si>
    <t>MHT Standard configuration: TT, 256MB DRAM, 512MB Flash, 4,3” Colour Touch LCD, RS-232, Ethernet, USB 2,0, USB Host 2x, WiFi/Bluetooth slot-in ready, Top BM, Media Near End, microSD card reader for memory expansion</t>
  </si>
  <si>
    <t>MHP Standard configuration: TT, 256MB DRAM, 512MB Flash, 4,3” Colour Touch LCD, RS-232, Ethernet, USB 2,0, USB Host x2, WiFi/Bluetooth slot-in ready, Top BM, Media Near End, microSD card reader for memory expansion, Internal Full Rewinder, supporting 8“ OD full roll</t>
  </si>
  <si>
    <t>Standard configuration:  TT, 4,3““ Touch LCD, 512MB SDRAM, 512MB Flash, RS-232, Ethernet, USB 2,0,  USB Host x2, microSD card reader for memory expanision, WiFi/Bluetooth slot-in ready</t>
  </si>
  <si>
    <t>Standard configuration: TT, 256MB SDRAM, 512MB Flash, 4,3““ Touch LCD, Internal Ethernet, RS-232, Centronics, USB 2,0, USB host, WiFi/Bluetooth slot-in ready, SD card slot for memory expansion</t>
  </si>
  <si>
    <t>TT, 256MB SDRAM, 512MB Flash, LCD, Internal Ethernet, RS-232, Centronics, USB 
2,0, USB host, SD card slot for memory expansion</t>
  </si>
  <si>
    <t>USB - 1,5 m / beige</t>
  </si>
  <si>
    <t>DA220, 203 dpi, 6 ips, USB  + Ethernet + 802,11 a/b/g/n Wi-Fi</t>
  </si>
  <si>
    <t>DA320, 300 dpi, 4 ips, USB + Ethernet +  RS-232 + USB-Host + RTC + 802,11 a/b/g/n Wi-Fi</t>
  </si>
  <si>
    <t>Serial – 1,8 m, 9 pin / beige</t>
  </si>
  <si>
    <t>TTP-225, 203 dpi, 5 ips, RS-232, USB 2,0</t>
  </si>
  <si>
    <t>TTP-225, 203 dpi, 5 ips + IE, excl, RS-232</t>
  </si>
  <si>
    <t>TTP-225, 203 dpi, 5 ips + LCD + IE + USB Host, excl, RS-232</t>
  </si>
  <si>
    <t>TTP-323, 300 dpi, 3 ips, RS-232, USB 2,0</t>
  </si>
  <si>
    <t>TTP-323, 300 dpi, 3 ips + IE, excl, RS-232</t>
  </si>
  <si>
    <t>TTP-323, 300 dpi, 3 ips + LCD + IE + USB Host, excl, RS-232</t>
  </si>
  <si>
    <t>TE200, 203 dpi, 6 ips, USB 2,0</t>
  </si>
  <si>
    <t>TE200, 203 dpi, 6 ips, Internal Bluetooth 4,0</t>
  </si>
  <si>
    <t>TE300, 300 dpi, 5 ips, USB 2,0</t>
  </si>
  <si>
    <t>TE300, 300 dpi, 5 ips, Internal Bluetooth 4,0</t>
  </si>
  <si>
    <t>TE210, 203 dpi, 6 ips, Internal Bluetooth 4,0</t>
  </si>
  <si>
    <t>TE210, 203 dpi, 6 ips, USB, RS-232, Internal Ethernet, USB Host, RTC, 802,11 a/b/g/n Wi-Fi</t>
  </si>
  <si>
    <t>TE310, 300 dpi, 5 ips,  Internal Bluetooth 4,0</t>
  </si>
  <si>
    <t>TE310, 300 dpi, 5 ips, USB, RS-232, Internal Ethernet, USB Host, RTC, 802,11 a/b/g/n Wi-Fi</t>
  </si>
  <si>
    <t>TC210, 203 dpi, 6 ips + RTC, LCD Color, 802,11 a/b/g/n Wi-Fi + BT4,2, navy</t>
  </si>
  <si>
    <t>TC310, 300 dpi, 4 ips + RTC ,LCD Color, 802,11 a/b/g/n Wi-Fi + BT4,2, navy</t>
  </si>
  <si>
    <t>External label roll mount ass'y - with 1" core label spindle &amp; 1,5" core adaptor (user option) / navy</t>
  </si>
  <si>
    <t>Parallel – 1,8 m / beige</t>
  </si>
  <si>
    <t>Internal Bluetooth 5,0 Module (1Set/Box)</t>
  </si>
  <si>
    <t>Internal Rewinding kit (5“ O,D,)</t>
  </si>
  <si>
    <t>Slot-in WiFi a/b/g/n/ac &amp;  Bluetooth 4,2 Combo module (dealer option)</t>
  </si>
  <si>
    <t>Internal rewinding kit 5“ O,D, (MH241/ MH241T Series with 1“ I,D, core spindle only) (dealer option)</t>
  </si>
  <si>
    <t>Slot-in WiFi a/b/g/n/ac + BT 4,2 Combo module (w/antenna) (dealer option)</t>
  </si>
  <si>
    <t>Internal Rewinder Kit (5" O,D,)</t>
  </si>
  <si>
    <t>T800 printer comes standard with specific Power Cord, 64MB SDRAM, 128MB Flash, Ethernet, Serial, and USB 2,0, USB Host, embedded with standard ZGL (includes ZPL &amp; EPL2) emulation, Setup Guide,</t>
  </si>
  <si>
    <t>Thermal transfer label printers, 512MB SDRAM, 128MB Flash, non-touch LCD, Internal Ethernet, RS-232, Centronics, USB 2,0,  WIFI slot-in, embedded with standard PGL, ZGL,TGL, STGL, IGL, MGL, DGL and IER520 emulations, XML, PJL, Setup Giude and 50m ribbon roll,</t>
  </si>
  <si>
    <t>8    RFID internal antenna only, No support for on-metal tags, Backup/overstrike limited to one-inch9  Support for outside coated ribbon only</t>
  </si>
  <si>
    <t>Thermal transfer label printers, 512MB SDRAM, 128MB Flash, non-touch LCD, Internal Ethernet, RS-232, Centronics, USB 2,0,  WIFI slot-in, embedded with standard ZGL,TGL, STGL, IGL, MGL, DGL and IER520 emulations, XML, PJL, Setup Giude and 50m ribbon roll</t>
  </si>
  <si>
    <t>4 ODV2D available with T82X4, T83X4 and full label scan width, ODV2D available with T82X6, T83X6 with 4,1“ in-board scan width, 5 ODV2D available with T82X6, T83X6, ODV2D may only be purchased by certified partners,</t>
  </si>
  <si>
    <t>WIFI (802,11 a/b/g/n) 1</t>
  </si>
  <si>
    <t>Bluetooth 4,2 1</t>
  </si>
  <si>
    <t>WIFI (802,11a/b/g/n/ac)</t>
  </si>
  <si>
    <t>Bluetooth 4,2</t>
  </si>
  <si>
    <t>Field Kit, WIFI, 802,11A/B/G/N/AC, T4000</t>
  </si>
  <si>
    <t>WIFI 802,11 a/b/g/n/ac 2</t>
  </si>
  <si>
    <t>PrintNet Wireless 802,11 a/b/g/n</t>
  </si>
  <si>
    <t>Direct Thermal Printer ZD230; Standard EZPL, 203 dpi, EU and UK Power Cords, USB, 802,11ac Wi-Fi, Bluetooth 4 ROW</t>
  </si>
  <si>
    <t>Direct Thermal Printer ZD230; Standard EZPL, 203 dpi, EU and UK Power Cords, USB, 802,11ac Wi-Fi, Bluetooth 4 ROW, Cutter</t>
  </si>
  <si>
    <t>Thermal Transfer Printer (74/300M) ZD230; Standard EZPL, 203 dpi, EU and UK Power Cords, USB, 802,11ac Wi-Fi, Bluetooth 4 ROW</t>
  </si>
  <si>
    <t>Direct Thermal Printer ZD411; 203 dpi, USB, USB Host, Modular Connectivity Slot, 802,11ac, BT4, All Countries Except USA, Canada and Japan, EU and UK Cords, Swiss Font, EZPL</t>
  </si>
  <si>
    <t>Direct Thermal Printer ZD411; 203 dpi, USB, USB Host, Modular Connectivity Slot, 802,11ax, BT5,3, All Countries Except USA, Canada and Japan, EU and UK Cords, Swiss Font, EZPL</t>
  </si>
  <si>
    <t>Direct Thermal Printer ZD411; 300 dpi, USB, USB Host, Modular Connectivity Slot, 802,11ac, BT4, All Countries Except USA, Canada and Japan, EU and UK Cords, Swiss Font, EZPL</t>
  </si>
  <si>
    <t>Thermal Transfer Printer (74M); ZD411 203 dpi, USB, USB Host, Modular Connectivity Slot, 802,11ac, BT4, ROW, EU and UK Cords, Swiss Font, EZPL</t>
  </si>
  <si>
    <t>Thermal Transfer Printer (74M); ZD411 203 dpi, USB, USB Host, Modular Connectivity Slot, 802,11ax, BT5,3, ROW, EU and UK Cords, Swiss Font, EZPL</t>
  </si>
  <si>
    <t>Thermal Transfer Printer (74M) ZD411; 300 dpi, USB, USB Host, Modular Connectivity Slot, 802,11ac, BT4, ROW, EU and UK Cords, Swiss Font, EZPL</t>
  </si>
  <si>
    <t>Direct Thermal Printer ZD421; 203 dpi, USB, USB Host, Modular Connectivity Slot, 802,11ac, BT4, ROW, EU and UK Cords, Swiss Font, EZPL</t>
  </si>
  <si>
    <t>Direct Thermal Printer ZD421; 203 dpi, USB, USB Host, Modular Connectivity Slot, 802,11ax, BT5,3, ROW, EU and UK Cords, Swiss Font, EZPL</t>
  </si>
  <si>
    <t>Direct Thermal Printer ZD421; 300 dpi, USB, USB Host, Modular Connectivity Slot, 802,11ac, BT4, ROW, EU and UK Cords, Swiss Font, EZPL</t>
  </si>
  <si>
    <t>Thermal Transfer Printer (74/300M) ZD421; 203 dpi, USB, USB Host, Modular Connectivity Slot, 802,11ac, BT4, ROW, EU and UK Cords, Swiss Font, EZPL</t>
  </si>
  <si>
    <t>Thermal Transfer Printer (74/300M) ZD421; 203 dpi, USB, USB Host, Modular Connectivity Slot, 802,11ax, BT5,3, ROW, EU and UK Cords, Swiss Font, EZPL</t>
  </si>
  <si>
    <t>Thermal Transfer Printer (74/300M) ZD421; 300 dpi, USB, USB Host, Modular Connectivity Slot, 802,11ac, BT4, ROW, EU and UK Cords, Swiss Font, EZPL</t>
  </si>
  <si>
    <t>Thermal Transfer Printer (74/300M) ZD421; 300 dpi, USB, USB Host, Modular Connectivity Slot, 802,11ax, BT5,3, ROW, EU and UK Cords, Swiss Font, EZPL</t>
  </si>
  <si>
    <t>Direct Thermal Printer ZD611; 203 dpi, USB, USB Host, Ethernet, 802,11ac, BT4, All Countries Except USA, Canada and Japan, EU and UK Cords, Swiss Font, EZPL</t>
  </si>
  <si>
    <t>Direct Thermal Printer ZD611; 203 dpi, USB, USB Host, Ethernet, 802,11ax, BT5,3, All Countries Except USA, Canada and Japan, EU and UK Cords, Swiss Font, EZPL</t>
  </si>
  <si>
    <t>Direct Thermal Printer ZD611; 203 dpi, USB, USB Host, Ethernet, 802,11ac, BT4, All Countries Except USA, Canada and Japan, Dispenser (Peeler), EU and UK Cords, Swiss Font, EZPL</t>
  </si>
  <si>
    <t>Direct Thermal Printer ZD611; 203 dpi, USB, USB Host, Ethernet, 802,11ac, BT4, All Countries Except USA, Canada and Japan, Cutter, EU and UK Cords, Swiss Font, EZPL</t>
  </si>
  <si>
    <t>Direct Thermal Printer ZD611; 203 dpi, USB, USB Host, Ethernet, 802,11ac, BT4, All Countries Except USA, Canada and Japan, Linerless with Cutter and Label Taken Sensor, EU and UK Cords, Swiss Font, EZPL</t>
  </si>
  <si>
    <t>Direct Thermal Printer ZD611; 300 dpi, USB, USB Host, Ethernet, 802,11ac, BT4, All Countries Except USA, Canada and Japan, EU and UK Cords, Swiss Font, EZPL</t>
  </si>
  <si>
    <t>Direct Thermal Printer ZD611; 300 dpi, USB, USB Host, Ethernet, 802,11ac, BT4, All Countries Except USA, Canada and Japan, Dispenser (Peeler), EU and UK Cords, Swiss Font, EZPL</t>
  </si>
  <si>
    <t>Direct Thermal Printer ZD611; 300 dpi, USB, USB Host, Ethernet, 802,11ac, BT4, All Countries Except USA, Canada and Japan, Cutter, EU and UK Cords, Swiss Font, EZPL</t>
  </si>
  <si>
    <t>Thermal Transfer Printer (74M) ZD611, Color Touch LCD; 203 dpi, USB, USB Host, Ethernet, 802,11ac, BT4, All Countries Except USA, Canada and Japan, EU and UK Cords, Swiss Font, EZPL</t>
  </si>
  <si>
    <t>Thermal Transfer Printer (74M) ZD611, Color Touch LCD; 203 dpi, USB, USB Host, Ethernet, 802,11ax, BT5,3, All Countries Except USA, Canada and Japan, EU and UK Cords, Swiss Font, EZPL</t>
  </si>
  <si>
    <t>Thermal Transfer Printer (74M) ZD611R, Color Touch LCD; 203 dpi, USB, USB Host, Ethernet, 802,11ax, BT5,3, All Countries Except USA, Canada and Japan, RFID - UHF, EU and UK Cords, Swiss Font, EZPL</t>
  </si>
  <si>
    <t>Thermal Transfer Printer (74M) ZD611, Color Touch LCD; 203 dpi, USB, USB Host, Ethernet, 802,11ac, BT4, All Countries Except USA, Canada and Japan, Dispenser (Peeler), EU and UK Cords, Swiss Font, EZPL</t>
  </si>
  <si>
    <t>Thermal Transfer Printer (74M) ZD611, Color Touch LCD; 203 dpi, USB, USB Host, Ethernet, 802,11ac, BT4, All Countries Except USA, Canada and Japan, Cutter, EU and UK Cords, Swiss Font, EZPL</t>
  </si>
  <si>
    <t>Thermal Transfer Printer (74M) ZD611, Color Touch LCD; 300 dpi, USB, USB Host, Ethernet, 802,11ac, BT4, All Countries Except USA, Canada and Japan, EU and UK Cords, Swiss Font, EZPL</t>
  </si>
  <si>
    <t>Thermal Transfer Printer (74M) ZD611, Color Touch LCD; 300 dpi, USB, USB Host, Ethernet, 802,11ac, BT4, All Countries Except USA, Canada and Japan, Dispenser (Peeler), EU and UK Cords, Swiss Font, EZPL</t>
  </si>
  <si>
    <t>Thermal Transfer Printer (74M) ZD611, Color Touch LCD; 300 dpi, USB, USB Host, Ethernet, 802,11ac, BT4, All Countries Except USA, Canada and Japan, Cutter, EU and UK Cords, Swiss Font, EZPL</t>
  </si>
  <si>
    <t>Thermal Transfer Printer (74M) ZD611R, Color Touch LCD; 203 dpi, USB, USB Host, Ethernet, 802,11ac, BT4, All Countries Except USA, Canada and Japan, RFID - UHF, EU and UK Cords, Swiss Font, EZPL</t>
  </si>
  <si>
    <t>Thermal Transfer Printer (74M) ZD611R, Color Touch LCD; 300 dpi, USB, USB Host, Ethernet, 802,11ac, BT4, All Countries Except USA, Canada and Japan, RFID - UHF, EU and UK Cords, Swiss Font, EZPL</t>
  </si>
  <si>
    <t>Direct Thermal Printer ZD621; 203 dpi, USB, USB Host, Ethernet, Serial, 802,11ac, BT4, ROW, EU and UK Cords, Swiss Font, EZPL</t>
  </si>
  <si>
    <t>Direct Thermal Printer ZD621; 203 dpi, USB, USB Host, Ethernet, Serial, 802,11ax, BT5,3, ROW, EU and UK Cords, Swiss Font, EZPL</t>
  </si>
  <si>
    <t>Direct Thermal Printer ZD621; 203 dpi, USB, USB Host, Ethernet, Serial, 802,11ac, BT4, ROW, Linerless with Label Taken Sensor, EU and UK Cords, Swiss Font, EZPL</t>
  </si>
  <si>
    <t>Direct Thermal Printer ZD621; 203 dpi, USB, USB Host, Ethernet, Serial, 802,11ac, BT4, All Countries Except USA, Canada and Japan, Linerless with Cutter and Label Taken Sensor, EU and UK Cords, Swiss Font, EZPL</t>
  </si>
  <si>
    <t>Direct Thermal Printer ZD621; 300 dpi, USB, USB Host, Ethernet, Serial, 802,11ac, BT4, ROW, EU and UK Cords, Swiss Font, EZPL</t>
  </si>
  <si>
    <t>Direct Thermal Printer ZD621; 300 dpi, USB, USB Host, Ethernet, Serial, 802,11ac, BT4, Linerless with Cutter and Label Taken Sensor, ROW, EU and UK Cords, Swiss Font, EZPL</t>
  </si>
  <si>
    <t>Direct Thermal Printer ZD621; Color Touch LCD, 203 dpi, USB, USB Host, Ethernet, Serial, 802,11ac, BT4, USA/Canada, US Cord, Swiss Font, EZPL</t>
  </si>
  <si>
    <t>Direct Thermal Printer ZD621; Color Touch LCD, 203 dpi, USB, USB Host, Ethernet, Serial, 802,11ac, BT4, ROW, EU and UK Cords, Swiss Font, EZPL</t>
  </si>
  <si>
    <t>Direct Thermal Printer ZD621; Color Touch LCD, 203 dpi, USB, USB Host, Ethernet, Serial, 802,11ax, BT5,3, ROW, EU and UK Cords, Swiss Font, EZPL</t>
  </si>
  <si>
    <t>Direct Thermal Printer ZD621; Color Touch LCD, 203 dpi, USB, USB Host, Ethernet, Serial, 802,11ac, BT4, ROW, Dispenser (Peeler), EU and UK Cords, Swiss Font, EZPL</t>
  </si>
  <si>
    <t>Direct Thermal Printer ZD621; Color Touch LCD, 203 dpi, USB, USB Host, Ethernet, Serial, 802,11ac, BT4, ROW, Cutter, EU and UK Cords, Swiss Font, EZPL</t>
  </si>
  <si>
    <t>Direct Thermal Printer ZD621, Color Touch LCD; 203 dpi, USB, USB Host, Ethernet, Serial, 802,11ac, BT4, All Countries Except USA, Canada and Japan, Linerless with Cutter and Label Taken Sensor, EU and UK Cords, Swiss Font, EZPL</t>
  </si>
  <si>
    <t>Direct Thermal Printer ZD621; Color Touch LCD, 300 dpi, USB, USB Host, Ethernet, Serial, 802,11ac, BT4, ROW, EU and UK Cords, Swiss Font, EZPL</t>
  </si>
  <si>
    <t>Thermal Transfer Printer (74/300M) ZD621; 203 dpi, USB, USB Host, Ethernet, Serial, 802,11ac, BT4, ROW, EU and UK Cords, Swiss Font, EZPL</t>
  </si>
  <si>
    <t>Thermal Transfer Printer (74/300M) ZD621; 300 dpi, USB, USB Host, Ethernet, Serial, 802,11ac, BT4, ROW, EU and UK Cords, Swiss Font, EZPL</t>
  </si>
  <si>
    <t>Thermal Transfer Printer (74/300M) ZD621, Color Touch LCD; 203 dpi, USB, USB Host, Ethernet, Serial, 802,11ac, BT4, ROW, EU and UK Cords, Swiss Font, EZPL</t>
  </si>
  <si>
    <t>Thermal Transfer Printer (74/300M) ZD621, Color Touch LCD; 203 dpi, USB, USB Host, Ethernet, Serial, 802,11ax, BT5,3, ROW, EU and UK Cords, Swiss Font, EZPL</t>
  </si>
  <si>
    <t>Thermal Transfer Printer (74/300M) ZD621R, Color Touch LCD; 203 dpi, USB, USB Host, Ethernet, Serial, 802,11ax, BT5,3, ROW, RFID - UHF, EU and UK Cords, Swiss Font, EZPL</t>
  </si>
  <si>
    <t>Thermal Transfer Printer (74/300M) ZD621, Color Touch LCD; 203 dpi, USB, USB Host, Ethernet, Serial, 802,11ac, BT4, ROW, Dispenser (Peeler), EU and UK Cords, Swiss Font, EZPL</t>
  </si>
  <si>
    <t>Thermal Transfer Printer (74/300M) ZD621, Color Touch LCD; 203 dpi, USB, USB Host, Ethernet, Serial, 802,11ac, BT4, ROW, Cutter, EU and UK Cords, Swiss Font, EZPL</t>
  </si>
  <si>
    <t>Thermal Transfer Printer (74/300M) ZD621, Color Touch LCD; 300 dpi, USB, USB Host, Ethernet, Serial, 802,11ac, BT4, ROW, EU and UK Cords, Swiss Font, EZPL</t>
  </si>
  <si>
    <t>Thermal Transfer Printer (74/300M) ZD621, Color Touch LCD; 300 dpi, USB, USB Host, Ethernet, Serial, 802,11ax, BT5,3, ROW, EU and UK Cords, Swiss Font, EZPL</t>
  </si>
  <si>
    <t>Thermal Transfer Printer (74/300M) ZD621, Color Touch LCD; 300 dpi, USB, USB Host, Ethernet, Serial, 802,11ac, BT4, ROW, Dispenser (Peeler), EU and UK Cords, Swiss Font, EZPL</t>
  </si>
  <si>
    <t>Thermal Transfer Printer (74/300M) ZD621, Color Touch LCD; 300 dpi, USB, USB Host, Ethernet, Serial, 802,11ac, BT4, ROW, Cutter, EU and UK Cords, Swiss Font, EZPL</t>
  </si>
  <si>
    <t>Thermal Transfer Printer (74/300M) ZD621R, Color Touch LCD; 203 dpi, USB, USB Host, Ethernet, Serial, 802,11ac, BT4, ROW, RFID - UHF, EU and UK Cords, Swiss Font, EZPL</t>
  </si>
  <si>
    <t>Thermal Transfer Printer (74/300M) ZD621R, Color Touch LCD; 203 dpi, USB, USB Host, Ethernet, Serial, 802,11ac, BT4, ROW, Dispenser (Peeler), RFID - UHF, EU and UK Cords, Swiss Font, EZPL</t>
  </si>
  <si>
    <t>Thermal Transfer Printer (74/300M) ZD621R, Color Touch LCD; 300 dpi, USB, USB Host, Ethernet, Serial, 802,11ac, BT4, ROW, RFID - UHF, EU and UK Cords, Swiss Font, EZPL</t>
  </si>
  <si>
    <t>Thermal Transfer Printer (74/300M) ZD621R, Color Touch LCD; 300 dpi, USB, USB Host, Ethernet, Serial, 802,11ac, BT4, ROW, RFID - UHF, Cutter, EU and UK Cords, Swiss Font, EZPL</t>
  </si>
  <si>
    <t>DT Printer ZT231; 4, 203 dpi, Direct Thermal, Tear, EU/UK Cords, USB, Serial, Ethernet, BTLE, USB Host, Wireless 802,11ac (Global except US/Canada/Japan), EZPL</t>
  </si>
  <si>
    <t>TT Printer ZT231; 4, 203 dpi, Thermal Transfer, Tear, EU/UK Cords, USB, Serial, Ethernet, BTLE, USB Host, Wireless 802,11ac (Global except US/Canada/Japan), EZPL</t>
  </si>
  <si>
    <t>TT Printer ZT231; 4, 300 dpi, Thermal Transfer, Tear, EU/UK Cords, USB, Serial, Ethernet, BTLE, USB Host, Wireless 802,11ac (Global except US/Canada/Japan), EZPL</t>
  </si>
  <si>
    <t>TT Printer Direct Thermal ZT411; 4, 203 dpi, Euro and UK Cords, Serial, USB, 10/100 Ethernet, Bluetooth 4,1/MFi, USB Host, Linerless Cutter, EZPL</t>
  </si>
  <si>
    <t>TT Printer ZT411; 4, 203 dpi, US Cord, Serial, USB, 10/100 Ethernet, Bluetooth 4,1/MFi, USB Host, EZPL</t>
  </si>
  <si>
    <t>TT Printer ZT411; 4, 203 dpi, Euro and UK cord, Serial, USB, 10/100 Ethernet, Bluetooth 4,1/MFi, USB Host, EZPL</t>
  </si>
  <si>
    <t>TT Printer ZT411; 4, 203 dpi, Euro and UK cord, Serial, USB, 10/100 Ethernet, Bluetooth 4,2/MFi, USB Host, Wireless 802,11 AC Card: Rest of World (ROW), EZPL</t>
  </si>
  <si>
    <t>TT Printer ZT411; 4, 203 dpi, India Cord, Serial, USB, 10/100 Ethernet, Bluetooth 4,2/MFi, USB Host, Wireless 802,11 AC Card: Rest of World (ROW), EZPL</t>
  </si>
  <si>
    <t>TT Printer ZT411; 4, 203 dpi, UK/AU/JP/EU Cords, Serial, USB, 10/100 Ethernet, Bluetooth 4,1/MFi, USB Host, EZPL</t>
  </si>
  <si>
    <t>TT Printer ZT411; 4, 203 dpi, Euro and UK cord, Serial, USB, 10/100 Ethernet, Bluetooth 4,1/MFi, USB Host, Peel, EZPL</t>
  </si>
  <si>
    <t>TT Printer ZT411; 4, 203 dpi, Euro and UK cord, Serial, USB, 10/100 Ethernet, Bluetooth 4,1/MFi, USB Host, Cutter w/ Catch Tray, EZPL</t>
  </si>
  <si>
    <t>TT Printer ZT411; 4, 203 dpi, Euro and UK cord, Serial, USB, 10/100 Ethernet, Bluetooth 4,1/MFi, USB Host, Peel w/ Liner Take-Up, EZPL</t>
  </si>
  <si>
    <t>TT Printer ZT411; 4, 203 dpi, Euro and UK cord, Serial, USB, 10/100 Ethernet, Bluetooth 4,1/MFi, USB Host, Peel w/ Full Rewind, EZPL</t>
  </si>
  <si>
    <t>TT Printer Direct Thermal ZT411; 4, 300 dpi, Euro and UK Cords, Serial, USB, 10/100 Ethernet, Bluetooth 4,1/MFi, USB Host, Linerless Cutter, EZPL</t>
  </si>
  <si>
    <t>TT Printer ZT411; 4, 300 dpi, Euro and UK cord, Serial, USB, 10/100 Ethernet, Bluetooth 4,1/MFi, USB Host, EZPL</t>
  </si>
  <si>
    <t>TT Printer ZT411; 4, 300 dpi, Euro and UK cord, Serial, USB, 10/100 Ethernet, Bluetooth 4,1/MFi, USB Host, Peel, EZPL</t>
  </si>
  <si>
    <t>TT Printer ZT411; 4, 300 dpi, Euro and UK cord, Serial, USB, 10/100 Ethernet, Bluetooth 4,1/MFi, USB Host, Cutter w/ Catch Tray, EZPL</t>
  </si>
  <si>
    <t>TT Printer ZT411; 4, 300 dpi, Euro and UK cord, Serial, USB, 10/100 Ethernet, Bluetooth 4,1/MFi, USB Host, Peel w/ Liner Take-Up, EZPL</t>
  </si>
  <si>
    <t>TT Printer ZT411; 4, 300 dpi, Euro and UK cord, Serial, USB, 10/100 Ethernet, Bluetooth 4,1/MFi, USB Host, Peel w/ Full Rewind, EZPL</t>
  </si>
  <si>
    <t>TT Printer Direct Thermal ZT411; 4, 600 dpi, Euro and UK Cords, Serial, USB, 10/100 Ethernet, Bluetooth 4,1/MFi, USB Host, Linerless Cutter, EZPL</t>
  </si>
  <si>
    <t>TT Printer ZT411; 4, 600 dpi, Euro and UK cord, Serial, USB, 10/100 Ethernet, Bluetooth 4,1/MFi, USB Host, EZPL</t>
  </si>
  <si>
    <t>TT Printer ZT411; 4, 600 dpi, Euro and UK cord, Serial, USB, 10/100 Ethernet, Bluetooth 4,1/MFi, USB Host, Peel w/ Full Rewind, EZPL</t>
  </si>
  <si>
    <t>TT Printer ZT411; 4, 203 dpi, Euro and UK cord, Serial, USB, 10/100 Ethernet, Bluetooth 4,1/MFi, USB Host, RFID UHF Encoder: Rest of World (ROW), EZPL</t>
  </si>
  <si>
    <t>TT Printer ZT411; 4, 203 dpi, Euro and UK Cord, Serial, USB, 10/100 Ethernet, Bluetooth 4,1/MFi, USB Host, On-metal, RFID UHF Encoder: Rest of World (ROW), EZPL</t>
  </si>
  <si>
    <t>TT Printer ZT411; 4, 300 dpi, Euro and UK cord, Serial, USB, 10/100 Ethernet, Bluetooth 4,1/MFi, USB Host, RFID UHF Encoder: Rest of World (ROW), EZPL</t>
  </si>
  <si>
    <t>TT Printer ZT411; 4, 300 dpi, Euro and UK cord, Serial, USB, 10/100 Ethernet, Bluetooth 4,1/MFi, USB Host, On-metal, RFID UHF Encoder: Rest of World (ROW), EZPL</t>
  </si>
  <si>
    <t>TT Printer ZT421; 6, 203 dpi, Euro and UK Cord, Serial, USB, 10/100 Ethernet, Bluetooth 4,1/MFi, USB Host, EZPL</t>
  </si>
  <si>
    <t>TT Printer ZT421; 6, 203 dpi, Euro and UK Cord, Serial, USB, 10/100 Ethernet, Bluetooth 4,2/MFi, USB Host, Wireless 802,11 AC Card: Rest of World (ROW), EZPL</t>
  </si>
  <si>
    <t>TT Printer ZT421; 6, 203 dpi, Euro and UK Cord, Serial, USB, 10/100 Ethernet, Bluetooth 4,1/MFi, USB Host, Cutter w/ Catch Tray, EZPL</t>
  </si>
  <si>
    <t>TT Printer ZT421; 6, 203 dpi, Euro and UK Cord, Serial, USB, 10/100 Ethernet, Bluetooth 4,1/MFi, USB Host, Peel w/ Full Rewind, EZPL</t>
  </si>
  <si>
    <t>TT Printer ZT421; 6, 300 dpi, Euro and UK Cord, Serial, USB, 10/100 Ethernet, Bluetooth 4,1/MFi, USB Host, EZPL</t>
  </si>
  <si>
    <t>TT Printer ZT421; 6, 300 dpi, Euro and UK Cord, Serial, USB, 10/100 Ethernet, Bluetooth 4,1/MFi, USB Host, Cutter w/ Catch Tray, EZPL</t>
  </si>
  <si>
    <t>TT Printer ZT421; 6, 300 dpi, Euro and UK Cord, Serial, USB, 10/100 Ethernet, Bluetooth 4,1/MFi, USB Host, Peel w/ Full Rewind, EZPL</t>
  </si>
  <si>
    <t>TT Printer ZT421; 6, 203 dpi, Euro and UK Cord, Serial, USB, 10/100 Ethernet, Bluetooth 4,1/MFi, USB Host, RFID UHF Encoder: Rest of World (ROW), EZPL</t>
  </si>
  <si>
    <t>TT Printer ZT421; 6, 300 dpi, Euro and UK Cord, Serial, USB, 10/100 Ethernet, Bluetooth 4,1/MFi, USB Host, RFID UHF Encoder: Rest of World (ROW), EZPL</t>
  </si>
  <si>
    <t>TT Printer ZT510; 4, 203 dpi, Euro and UK cord, Serial, USB, Gigabit Ethernet, Bluetooth 4,0, Tear, Mono, ZPL</t>
  </si>
  <si>
    <t>TT Printer ZT510; 4, 203 dpi, Euro and UK cord, Serial, USB, Gigabit Ethernet, Bluetooth 4,2, Wireless 802,11 AC Card: Rest of World (ROW), Tear, Mono, ZPL</t>
  </si>
  <si>
    <t>TT Printer ZT510; 4, 203 dpi, Euro and UK cord, Serial, USB, Gigabit Ethernet, Bluetooth 4,0, Cutter, Mono, ZPL</t>
  </si>
  <si>
    <t>TT Printer ZT510; 4, 203 dpi, Euro and UK cord, Serial, USB, Gigabit Ethernet, Bluetooth 4,0, Rewind, Mono, ZPL</t>
  </si>
  <si>
    <t>TT Printer ZT510; 4, 300 dpi, Euro and UK cord, Serial, USB, Gigabit Ethernet, Bluetooth 4,0, Tear, Mono, ZPL</t>
  </si>
  <si>
    <t>TT Printer ZT510; 4, 300 dpi, Euro and UK cord, Serial, USB, Gigabit Ethernet, Bluetooth 4,2, Wireless 802,11 AC Card: Rest of World (ROW), Tear, Mono, ZPL</t>
  </si>
  <si>
    <t>TT Printer ZT510; 4, 300 dpi, Euro and UK cord, Serial, USB, Gigabit Ethernet, Bluetooth 4,0, Cutter, Mono, ZPL</t>
  </si>
  <si>
    <t>TT Printer ZT510; 4, 300 dpi, Euro and UK cord, Serial, USB, Gigabit Ethernet, Bluetooth 4,0, Rewind, Mono, ZPL</t>
  </si>
  <si>
    <t>TT Printer ZT610; 4, 203 dpi, Euro and UK cord, Serial, USB, Gigabit Ethernet, Bluetooth 4,1, USB Host, Tear, Color Touch, ZPL</t>
  </si>
  <si>
    <t>TT Printer ZT610; 4, 203 dpi, Euro and UK cord, Serial, USB, Gigabit Ethernet, Bluetooth 4,2, USB Host, Wireless 802,11 AC Card: Rest of World (ROW), Tear, Color Touch, ZPL</t>
  </si>
  <si>
    <t>TT Printer ZT610; 4, 203 dpi, Euro and UK cord, Serial, USB, Gigabit Ethernet, Bluetooth 4,0, USB Host, Cutter, Color Touch, ZPL</t>
  </si>
  <si>
    <t>TT Printer ZT610; 4, 203 dpi, Euro and UK cord, Serial, USB, Gigabit Ethernet, Bluetooth 4,0, USB Host, Rewind, Color Touch, ZPL</t>
  </si>
  <si>
    <t>TT Printer ZT610; 4, 300 dpi, Euro and UK cord, Serial, USB, Gigabit Ethernet, Bluetooth 4,1, USB Host, Tear, Color Touch, ZPL</t>
  </si>
  <si>
    <t>TT Printer ZT610; 4, 300 dpi, Euro and UK cord, Serial, USB, Gigabit Ethernet, Bluetooth 4,2, USB Host, Wireless 802,11 AC Card: Rest of World (ROW), Tear, Color Touch, ZPL</t>
  </si>
  <si>
    <t>TT Printer ZT610; 4, 300 dpi, Euro and UK cord, Serial, USB, Gigabit Ethernet, Bluetooth 4,1, USB Host, Cutter, Color Touch, ZPL</t>
  </si>
  <si>
    <t>TT Printer ZT610; 4, 300 dpi, Euro and UK cord, Serial, USB, Gigabit Ethernet, Bluetooth 4,0, USB Host, Rewind, Color Touch, ZPL</t>
  </si>
  <si>
    <t>TT Printer ZT610; 4, 600 dpi, Euro and UK cord, Serial, USB, Gigabit Ethernet, Bluetooth 4,1, USB Host, Tear, Color Touch, ZPL</t>
  </si>
  <si>
    <t>TT Printer ZT610; 4, 600 dpi, Euro and UK cord, Serial, USB, Gigabit Ethernet, Bluetooth 4,1, USB Host, Rewind, Color Touch, ZPL</t>
  </si>
  <si>
    <t>TT Printer ZT610; 4, 203 dpi, Euro and UK cord, Serial, USB, Gigabit Ethernet, Bluetooth 4,0, USB Host, Tear, RFID UHF Encoder:Global (ROW), Color, ZPL</t>
  </si>
  <si>
    <t>TT Printer ZT610; 4, 300 dpi, Euro and UK cord, Serial, USB, Gigabit Ethernet, Bluetooth 4,0, USB Host, Tear, RFID UHF Encoder:Global (ROW), Color, ZPL</t>
  </si>
  <si>
    <t>TT Printer ZT610; 4, 600 dpi, Euro and UK cord, Serial, USB, Gigabit Ethernet, Bluetooth 4,0, USB Host, Tear, RFID UHF Encoder:Global (ROW), Color, ZPL</t>
  </si>
  <si>
    <t>ZT620 / ZT620R</t>
  </si>
  <si>
    <t>ZT610 / ZT610R</t>
  </si>
  <si>
    <t>ZT62062-T0E0100Z</t>
  </si>
  <si>
    <t>ZT62062-T0E0200Z</t>
  </si>
  <si>
    <t>ZT62062-T0EC100Z</t>
  </si>
  <si>
    <t>ZT62062-T1E0100Z</t>
  </si>
  <si>
    <t>ZT62062-T1E0200Z</t>
  </si>
  <si>
    <t>ZT62062-T2E0100Z</t>
  </si>
  <si>
    <t>ZT62063-T0E0100Z</t>
  </si>
  <si>
    <t>ZT62063-T0EC100Z</t>
  </si>
  <si>
    <t>ZT62063-T1E0100Z</t>
  </si>
  <si>
    <t>ZT62063-T2E0100Z</t>
  </si>
  <si>
    <t>ZT62062-T0E01C0Z</t>
  </si>
  <si>
    <t>ZT62063-T0E01C0Z</t>
  </si>
  <si>
    <t>TT Printer ZT620; 6, 203 dpi, Euro and UK cord, Serial, USB, Gigabit Ethernet, Bluetooth 4,1, USB Host, Tear, Color Touch, ZPL</t>
  </si>
  <si>
    <t>TT Printer ZT620; 6, 203 dpi, Euro and UK cord, Serial, USB, Gigabit Ethernet, Bluetooth 4,2, USB Host, Wireless 802,11 AC Card: Rest of World (ROW), Tear, Color Touch, ZPL</t>
  </si>
  <si>
    <t>TT Printer ZT620; 6, 203 dpi, Euro and UK cord, Serial, USB, Gigabit Ethernet, Bluetooth 4,0, USB Host, Cutter, Color Touch , ZPL</t>
  </si>
  <si>
    <t>TT Printer ZT620; 6, 203 dpi, Euro and UK cord, Serial, USB, Gigabit Ethernet, Bluetooth 4,1, USB Host, Cutter, Color Touch, ZPL</t>
  </si>
  <si>
    <t>TT Printer ZT620; 6, 203 dpi, Euro and UK cord, Serial, USB, Gigabit Ethernet, Bluetooth 4,0, USB Host, Rewind, Color Touch, ZPL</t>
  </si>
  <si>
    <t>TT Printer ZT620; 6, 300 dpi, Euro and UK cord, Serial, USB, Gigabit Ethernet, Bluetooth 4,0, USB Host, Tear, Color Touch, ZPL</t>
  </si>
  <si>
    <t>TT Printer ZT620; 6, 300 dpi, Euro and UK cord, Serial, USB, Gigabit Ethernet, Bluetooth 4,2, USB Host, Wireless 802,11 AC Card: Rest of World (ROW), Tear, Color Touch, EZPL</t>
  </si>
  <si>
    <t>TT Printer ZT620; 6, 300 dpi, Euro and UK cord, Serial, USB, Gigabit Ethernet, Bluetooth 4,0, USB Host, Cutter, Color Touch, ZPL</t>
  </si>
  <si>
    <t>TT Printer ZT620; 6, 300 dpi, Euro and UK cord, Serial, USB, Gigabit Ethernet, Bluetooth 4,0, USB Host, Rewind, Color Touch, ZPL</t>
  </si>
  <si>
    <t>TT Printer ZT620; 6, 203 dpi, Euro and UK cord, Serial, USB, Gigabit Ethernet, Bluetooth 4,0, USB Host, Tear, RFID UHF Encoder:Global (ROW), Color, ZPL</t>
  </si>
  <si>
    <t>TT Printer ZT620; 6, 300 dpi, Euro and UK cord, Serial, USB, Gigabit Ethernet, Bluetooth 4,0, USB Host, Tear, RFID UHF Encoder:Global (ROW), Color, ZPL</t>
  </si>
  <si>
    <t>220Xi4</t>
  </si>
  <si>
    <t>220-80E-00003</t>
  </si>
  <si>
    <t>220-80E-00103</t>
  </si>
  <si>
    <t>220-80E-00203</t>
  </si>
  <si>
    <t>220-8KE-00003</t>
  </si>
  <si>
    <t>220-8KE-00103</t>
  </si>
  <si>
    <t>223-80E-00003</t>
  </si>
  <si>
    <t>223-80E-00103</t>
  </si>
  <si>
    <t>223-80E-00203</t>
  </si>
  <si>
    <t>TT Printer 220Xi4; 203dpi, Euro/ UK cord, Swiss 721 font, Serial, Parallel, USB, Int 10/100, Bifold Media Door</t>
  </si>
  <si>
    <t>TT Printer 220Xi4; 203dpi, Euro/ UK cord, Swiss 721 font, Serial, Parallel, USB, Int 10/100, Cutter with Catch Tray, Bifold Media Door</t>
  </si>
  <si>
    <t>TT Printer 220Xi4; 203dpi, Euro/ UK cord, Swiss 721 font, Serial, Parallel, USB, Int 10/100, Rewind with Peel, Bifold Media Door</t>
  </si>
  <si>
    <t>TT Printer 220Xi4; 203dpi, Euro/ UK cord, Swiss 721 font, Serial, Parallel, USB, Int 10/100, b/g Print Server, Bifold Media Door</t>
  </si>
  <si>
    <t>TT Printer 220Xi4; 203dpi, Euro/ UK cord, Swiss 721 font, Serial, Parallel, USB, Int 10/100, b/g Print Server, Cutter with Catch Tray, 16MB Flash, Bifold Media Door</t>
  </si>
  <si>
    <t>TT Printer 220Xi4; 300dpi, Euro/ UK cord, Swiss 721 font, Serial, Parallel, USB, Int 10/100, Bifold Media Door</t>
  </si>
  <si>
    <t>TT Printer 220Xi4; 300dpi, Euro/ UK cord, Swiss 721 font, Serial, Parallel, USB, Int 10/100, Cutter with Catch Tray, Bifold Media Door</t>
  </si>
  <si>
    <t>TT Printer 220Xi4; 300dpi, Euro/ UK cord, Swiss 721 font, Serial, Parallel, USB, Int 10/100, Rewind with Peel, Bifold Media Door</t>
  </si>
  <si>
    <t>iD2X</t>
  </si>
  <si>
    <t xml:space="preserve">Direct Thermal; 2''; 203dpi; ZPL/EPL/TSPL; 32MB RAM; 16MB Flash; USB/Ethernet </t>
  </si>
  <si>
    <t>T-LP-DT-ID2X-203-000</t>
  </si>
  <si>
    <t>Label Printer Etisoft iD2X 203dpi USB Eth</t>
  </si>
  <si>
    <t>T-509900124</t>
  </si>
  <si>
    <t>T-510201468</t>
  </si>
  <si>
    <t>TPH 203dpi for iD2X</t>
  </si>
  <si>
    <t>Platen Unit for iD2X</t>
  </si>
  <si>
    <t>iD4S</t>
  </si>
  <si>
    <t>T-LP-DT-ID4S-203-000</t>
  </si>
  <si>
    <t>T-509900301</t>
  </si>
  <si>
    <t>T-500000300</t>
  </si>
  <si>
    <t>T-510201489</t>
  </si>
  <si>
    <t>TPH for iD4S 203dpi</t>
  </si>
  <si>
    <t>TPH for iD4S 300dpi</t>
  </si>
  <si>
    <t>Platen Unit for iD4S</t>
  </si>
  <si>
    <t>Label Printer Etisoft iD4S 203dpi USB Eth</t>
  </si>
  <si>
    <t>iT4B</t>
  </si>
  <si>
    <t xml:space="preserve">Thermal Transfer; 4''; 203dpi; ZPL/TSPL; 16MB RAM; 16MB Flash; USB/Ethernet </t>
  </si>
  <si>
    <t xml:space="preserve">Direct Thermal; 4''; 203dpi; ZPL/EPL/TSPL/DPL; 128MB RAM; 256MB Flash; USB/Ethernet </t>
  </si>
  <si>
    <t>T-LP-TT-IT4B-203-000</t>
  </si>
  <si>
    <t>Label Printer Etisoft iT4B 203dpi USB Eth</t>
  </si>
  <si>
    <t>T-BT-IT4B</t>
  </si>
  <si>
    <t>T-301700503</t>
  </si>
  <si>
    <t>T-510201598</t>
  </si>
  <si>
    <t>Bluetooth module Etisoft iT4B</t>
  </si>
  <si>
    <t>TPH 203dpi for iT4B</t>
  </si>
  <si>
    <t>Platen for iT4B</t>
  </si>
  <si>
    <t>iX4L</t>
  </si>
  <si>
    <t>Thermal Transfer; 4''; 300dpi; ZPL/EPL/DPL; 32MB RAM; 128MB Flash; USB/Ethernet/RS232/USB Host</t>
  </si>
  <si>
    <t>T-LP-TT-IX4L-300-000</t>
  </si>
  <si>
    <t>Label Printer Etisoft iX4L 300dpi USB Eth</t>
  </si>
  <si>
    <t>Peeler Etisoft iX4L iX4P</t>
  </si>
  <si>
    <t>Peeler &amp; Rewinder Etisoft iX4L iX4P</t>
  </si>
  <si>
    <t>Guillotine cutter Etisoft iX4L</t>
  </si>
  <si>
    <t>TPH for iX4L 300dpi</t>
  </si>
  <si>
    <t>Platen for iX4L iX4P</t>
  </si>
  <si>
    <t>T-101000132</t>
  </si>
  <si>
    <t>T-101000133</t>
  </si>
  <si>
    <t>T-101000465</t>
  </si>
  <si>
    <t>T-301700084</t>
  </si>
  <si>
    <t>T-510201683</t>
  </si>
  <si>
    <t>iX4P</t>
  </si>
  <si>
    <t>T-LP-TT-IX4P-300-000</t>
  </si>
  <si>
    <t>Label Printer Etisoft iX4P 300dpi USB Eth</t>
  </si>
  <si>
    <t>T-101000134</t>
  </si>
  <si>
    <t>T-301700078</t>
  </si>
  <si>
    <t>Rotary cutter Etisoft iX4P</t>
  </si>
  <si>
    <t>TPH for iX4P 300dpi</t>
  </si>
  <si>
    <t>Thermal Transfer; 4''; 300dpi; ZPL/EPL/TSPL/DPL; 512MB RAM; 256MB Flash; USB/Ethernet/RS232/USB Host</t>
  </si>
  <si>
    <t>iK4</t>
  </si>
  <si>
    <t>T-LP-TT-IK4-300-000</t>
  </si>
  <si>
    <t>Label Printer Etisoft iK4 300dpi USB Eth</t>
  </si>
  <si>
    <t>T-CUT-RT-IK4</t>
  </si>
  <si>
    <t>T-PL-RW-IK4</t>
  </si>
  <si>
    <t>T-101000092</t>
  </si>
  <si>
    <t>T-510205311</t>
  </si>
  <si>
    <t>Rotary cutter Etisoft iK4</t>
  </si>
  <si>
    <t>Peeler &amp; Rewinder Etisoft iK4</t>
  </si>
  <si>
    <t>TPH Unit - 300dpi for iK4</t>
  </si>
  <si>
    <t>Platen for iK4</t>
  </si>
  <si>
    <t>PD45</t>
  </si>
  <si>
    <t>PD4500BE030000200</t>
  </si>
  <si>
    <t>PD4500CE010000200</t>
  </si>
  <si>
    <t>PD45S0CE010000200</t>
  </si>
  <si>
    <t>PD45S0CE010020200</t>
  </si>
  <si>
    <t>PD45S0FE010000200</t>
  </si>
  <si>
    <t>PD45S0FE010020200</t>
  </si>
  <si>
    <t>PD45S1FE010000200</t>
  </si>
  <si>
    <t>PD45S1FE010020200</t>
  </si>
  <si>
    <t>PD45S1FE020000200</t>
  </si>
  <si>
    <t>PD4500BE030000300</t>
  </si>
  <si>
    <t>PD4500CE010000300</t>
  </si>
  <si>
    <t>PD45S0CE010000300</t>
  </si>
  <si>
    <t>PD45S0CE010020300</t>
  </si>
  <si>
    <t>PD45S0FE010000300</t>
  </si>
  <si>
    <t>PD45S0FE010020300</t>
  </si>
  <si>
    <t>PD45S1FE010000300</t>
  </si>
  <si>
    <t>PD45S1FE010020300</t>
  </si>
  <si>
    <t>PD4500B, Icon model, Direct Thermal and Thermal Transfer printer, 203dpi, no power cord, EU</t>
  </si>
  <si>
    <t>PD4500C, Color LCD, Direct Thermal and Thermal Transfer printer, Ethernet, 203dpi, no power cord, EU</t>
  </si>
  <si>
    <t>PD45S0C, color LCD, Direct Thermal and Thermal Transfer printer, Ethernet, 203dpi, no power cord, EU</t>
  </si>
  <si>
    <t>PD45S0C, color LCD, Direct Thermal and Thermal Transfer printer, Ethernet, 203dpi, label taken sensor, rewinder, Peel off, no power cord, EU</t>
  </si>
  <si>
    <t>PD45S0F, Full touch screen, Direct Thermal and Thermal Transfer printer, Ethernet, 203dpi, no power cord, EU</t>
  </si>
  <si>
    <t>PD45S0F, Full touch screen, Direct Thermal and Thermal Transfer printer, Ethernet, 203dpi, label taken sensor, rewinder, Peel off, no power cord, EU</t>
  </si>
  <si>
    <t>PD45S1F, Full touch screen, Direct Thermal and Thermal Transfer printer,no f-sensor,Ethernet, 203dpi, no power cord, EU</t>
  </si>
  <si>
    <t>PD45S1F, Full touch screen, Direct Thermal and Thermal Transfer printer,Ethernet, no f-sensor,203dpi, label taken sensor, rewinder, Peel off, no power cord, EU</t>
  </si>
  <si>
    <t>PD45S1F, Full touch screen, Direct Thermal and Thermal Transfer printer, no f-sensor, Wi-Fi, Ethernet, 203dpi, no power cord, EU</t>
  </si>
  <si>
    <t>PD4500B, Icon model, Direct Thermal and Thermal Transfer printer, 300dpi, no power cord, EU</t>
  </si>
  <si>
    <t>PD4500C, Color LCD, Direct Thermal and Thermal Transfer printer, Ethernet, 300dpi, no power cord, EU</t>
  </si>
  <si>
    <t>PD45S0C, color LCD, Direct Thermal and Thermal Transfer printer, Ethernet, 300dpi, no power cord, EU</t>
  </si>
  <si>
    <t>PD45S0C, color LCD, Direct Thermal and Thermal Transfer printer, Ethernet, 300dpi, label taken sensor, rewinder, Peel off, no power cord, EU</t>
  </si>
  <si>
    <t>PD45S0F, Full touch screen, Direct Thermal and Thermal Transfer printer, Ethernet, 300dpi, no power cord, EU</t>
  </si>
  <si>
    <t>PD45S0F, Full touch screen, Direct Thermal and Thermal Transfer printer, Ethernet, 300dpi, label taken sensor, rewinder, Peel off, no power cord, EU</t>
  </si>
  <si>
    <t>PD45S1F, Full touch screen, Direct Thermal and Thermal Transfer printer,no f-sensor,Ethernet, 300dpi, no power cord, EU</t>
  </si>
  <si>
    <t>PD45S1F, Full touch screen, Direct Thermal and Thermal Transfer printer,Ethernet,no f-sensor,300dpi, label taken sensor, rewinder, Peel off, no power cord, EU</t>
  </si>
  <si>
    <t>50180157-001</t>
  </si>
  <si>
    <t>50180158-001</t>
  </si>
  <si>
    <t>50180825-001</t>
  </si>
  <si>
    <t>50178579-001</t>
  </si>
  <si>
    <t>50180156-001</t>
  </si>
  <si>
    <t>50178580-001</t>
  </si>
  <si>
    <t>77900507E</t>
  </si>
  <si>
    <t>77900508E</t>
  </si>
  <si>
    <t>50177476-001</t>
  </si>
  <si>
    <t>50178575-001</t>
  </si>
  <si>
    <t>50178576-001</t>
  </si>
  <si>
    <t>50178577-001</t>
  </si>
  <si>
    <t>50178578-001</t>
  </si>
  <si>
    <t>KIT,UART+INDWITHRS232</t>
  </si>
  <si>
    <t>KIT, APPLICATOR PX240S/PD45S</t>
  </si>
  <si>
    <t>KIT, WIRELESS LAN EUPX240S/PX240/PD45S/PD45</t>
  </si>
  <si>
    <t>KIT_CUTTERPX240S/PX240/PD45S/PD45</t>
  </si>
  <si>
    <t>KIT, PARALLEL PORT PX240S/PD45S</t>
  </si>
  <si>
    <t>KIT_LTS&amp;RW&amp;PEEL OFFPX240S/PD45S</t>
  </si>
  <si>
    <t>KIT, PRINTHEAD 200DPI PX240S/PD45S</t>
  </si>
  <si>
    <t>KIT, PRINTHEAD 300DPI PX240S/PD45S</t>
  </si>
  <si>
    <t>KIT, PLATEN ROLLER, PX240/PD45</t>
  </si>
  <si>
    <t>KIT, PRINTHEAD 200DPI PX240/PD45</t>
  </si>
  <si>
    <t>KIT, PRINTHEAD 300DPI PX240/PD45</t>
  </si>
  <si>
    <t>PM45</t>
  </si>
  <si>
    <t>PM45A10000000200</t>
  </si>
  <si>
    <t>PM45A10000030200</t>
  </si>
  <si>
    <t>PM45A00000000210</t>
  </si>
  <si>
    <t>PM45A1000EU30200</t>
  </si>
  <si>
    <t>PM45A10010030200</t>
  </si>
  <si>
    <t>PM45A12000000200</t>
  </si>
  <si>
    <t>PM45A10020030200</t>
  </si>
  <si>
    <t>PM45A10030030200</t>
  </si>
  <si>
    <t>PM45: Industrial Printer, Thermal Transfer, 203DPI, 4’ label width, Touch Display, Ethernet/USB, Standard Roller, No Power Cord (sold separately)</t>
  </si>
  <si>
    <t>PM45: Industrial Printer, Thermal Transfer, 203DPI, 4’ label width, Touch Display, Ethernet/USB, Standard Roller, Rewinder + LTS, No Power Cord (sold separately)</t>
  </si>
  <si>
    <t>PM45: Industrial Printer, Thermal Transfer, 203DPI, 4’ label width, Icon Display, Ethernet/USB, Standard Roller, No Power Cord (sold separately)</t>
  </si>
  <si>
    <t>PM45: Industrial Printer, Direct Thermal, 203DPI, 4’ label width, Icon Display, Ethernet/USB, Standard Roller, No Power Cord (sold separately)</t>
  </si>
  <si>
    <t>PM45: Industrial Printer, Thermal Transfer, 203DPI, 4’ label width, Touch Display, Ethernet/USB, RFID Encoder (UHF EU 869 MHz), Standard Roller, Rewinder + LTS, No Power Cord (sold separately)</t>
  </si>
  <si>
    <t>PM45: Industrial Printer, Thermal Transfer, 203DPI, 4’ label width, Touch Display, Ethernet/Parallell/USB, Standard Roller, Rewinder + LTS, No Power Cord (sold separately)</t>
  </si>
  <si>
    <t>PM45: Industrial Printer, Thermal Transfer, 203DPI, 4’ label width, Touch Display, USB, Ethernet/Bluetooth/WLAN (ROW), Standard Roller, No Power Cord (sold separately)</t>
  </si>
  <si>
    <t>PM45: Industrial Printer, Thermal Transfer, 203DPI, 4’ label width, Touch Display, Ethernet/USB/Industrial interface, Standard Roller, Rewinder + LTS, No Power Cord (sold separately)</t>
  </si>
  <si>
    <t>PM45: Industrial Printer, Thermal Transfer, 203DPI, 4’ label width, Touch Display, Ethernet/USB/Applicator, Standard Roller, Rewinder + LTS, No Power Cord (sold separately)</t>
  </si>
  <si>
    <t>PM45A10000000300</t>
  </si>
  <si>
    <t>PM45A10000030300</t>
  </si>
  <si>
    <t>PM45A00000000300</t>
  </si>
  <si>
    <t>PM45A00000000310</t>
  </si>
  <si>
    <t>PM45A10010030300</t>
  </si>
  <si>
    <t>PM45A10020030300</t>
  </si>
  <si>
    <t>PM45A10030030300</t>
  </si>
  <si>
    <t>PM45A12000000300</t>
  </si>
  <si>
    <t>PM45: Industrial Printer, Thermal Transfer, 300DPI, 4’ label width, Touch Display, Ethernet/USB, Standard Roller, No Power Cord (sold separately)</t>
  </si>
  <si>
    <t>PM45: Industrial Printer, Thermal Transfer, 300DPI, 4’ label width, Touch Display, Ethernet/USB, Standard Roller, Rewinder + LTS, No Power Cord (sold separately)</t>
  </si>
  <si>
    <t>PM45: Industrial Printer, Thermal Transfer, 300DPI, 4’ label width, Icon Display, Ethernet/USB, Standard Roller, No Power Cord (sold separately)</t>
  </si>
  <si>
    <t>PM45: Industrial Printer, Direct Thermal, 300DPI, 4’ label width, Icon Display, Ethernet/USB, Standard Roller, No Power Cord (sold separately)</t>
  </si>
  <si>
    <t>PM45: Industrial Printer, Thermal Transfer, 300DPI, 4’ label width, Touch Display, Ethernet/Parallell/USB, Standard Roller, Rewinder + LTS, No Power Cord (sold separately)</t>
  </si>
  <si>
    <t>PM45: Industrial Printer, Thermal Transfer, 300DPI, 4’ label width, Touch Display, Ethernet/USB/Industrial interface, Standard Roller, Rewinder + LTS, No Power Cord (sold separately)</t>
  </si>
  <si>
    <t>PM45: Industrial Printer, Thermal Transfer, 300DPI, 4’ label width, Touch Display, Ethernet/USB/Applicator, Standard Roller, Rewinder + LTS, No Power Cord (sold separately)</t>
  </si>
  <si>
    <t>PM45: Industrial Printer, Thermal Transfer, 300DPI, 4’ label width, Touch Display, USB, Ethernet/Bluetooth/WLAN (ROW), Standard Roller, No Power Cord (sold separately)</t>
  </si>
  <si>
    <t>PM45A10000000400</t>
  </si>
  <si>
    <t>PM45A12000000400</t>
  </si>
  <si>
    <t>PM45: Industrial Printer, Thermal Transfer, 406DPI, 4’ label width, Touch Display, Ethernet/USB, Standard Roller, No Power Cord (sold separately)</t>
  </si>
  <si>
    <t>PM45: Industrial Printer, Thermal Transfer, 406DPI, 4’ label width, Touch Display, USB, Ethernet/Bluetooth/WLAN (ROW), Standard Roller, No Power Cord (sold separately)</t>
  </si>
  <si>
    <t>PM45A10010030600</t>
  </si>
  <si>
    <t>PM45A12000000600</t>
  </si>
  <si>
    <t>PM45A10000000600</t>
  </si>
  <si>
    <t>PM45A10000030600</t>
  </si>
  <si>
    <t>PM45: Industrial Printer, Thermal Transfer, 600DPI, 4’ label width, Touch Display, Ethernet/Parallell/USB, Standard Roller, Rewinder + LTS, No Power Cord (sold separately)</t>
  </si>
  <si>
    <t>PM45: Industrial Printer, Thermal Transfer, 600DPI, 4’ label width, Touch Display, USB, Ethernet/Bluetooth/WLAN (ROW), Standard Roller, No Power Cord (sold separately)</t>
  </si>
  <si>
    <t>PM45: Industrial Printer, Thermal Transfer, 600DPI, 4’ label width, Touch Display, Ethernet/USB, Standard Roller, No Power Cord (sold separately)</t>
  </si>
  <si>
    <t>PM45: Industrial Printer, Thermal Transfer, 600DPI, 4’ label width, Touch Display, Ethernet/USB, Standard Roller, Rewinder + LTS, No Power Cord (sold separately)</t>
  </si>
  <si>
    <t>50174832-001</t>
  </si>
  <si>
    <t>PM45-APPL-01</t>
  </si>
  <si>
    <t>PM45-IND-01</t>
  </si>
  <si>
    <t>PM45-PAR-01</t>
  </si>
  <si>
    <t>203-977-001</t>
  </si>
  <si>
    <t>50180196-001</t>
  </si>
  <si>
    <t>50180206-001</t>
  </si>
  <si>
    <t>50180221-001</t>
  </si>
  <si>
    <t>50178308-001</t>
  </si>
  <si>
    <t>50180192-001</t>
  </si>
  <si>
    <t>50180235-001</t>
  </si>
  <si>
    <t>50180236-001</t>
  </si>
  <si>
    <t>50180237-001</t>
  </si>
  <si>
    <t>50180234-001</t>
  </si>
  <si>
    <t>50180238-001</t>
  </si>
  <si>
    <t>50180233-001</t>
  </si>
  <si>
    <t>APPLICATOR INTERFACE PM45/ PM65</t>
  </si>
  <si>
    <t>UART + INDUSTRIAL INTERFACE PM45/ PM65</t>
  </si>
  <si>
    <t>KIT, PARALLEL PORT, PM45/ PM65</t>
  </si>
  <si>
    <t>KIT, ROTATION HANGER PM43 and PM45</t>
  </si>
  <si>
    <t>Label Dispenser, PM45</t>
  </si>
  <si>
    <t>Cutter Kit for PM45</t>
  </si>
  <si>
    <t>PM45 Collapsible Core (for Rewinder)</t>
  </si>
  <si>
    <t>Kit, Full Batch Rewinder, PM45</t>
  </si>
  <si>
    <t>Media Arm Edge Guide, PM45</t>
  </si>
  <si>
    <t>Kit, Platen Roller, PM45</t>
  </si>
  <si>
    <t>Kit, Printhead 203 DPI, PM45</t>
  </si>
  <si>
    <t>Kit, Printhead 300 DPI, PM45</t>
  </si>
  <si>
    <t>Kit, Printhead 600 DPI, PM45</t>
  </si>
  <si>
    <t>Kit, Printhead 406 DPI, PM45</t>
  </si>
  <si>
    <t>RFID Kit, field installable, RFID UHF, Europe For both PM45 and PM65</t>
  </si>
  <si>
    <t>Cable: power cord, power supply to AC outlet, straight (UK type G, C13), 25 m (82 ft)</t>
  </si>
  <si>
    <t>Cable: power cord, power supply to AC outlet, straight, (EU type C, C13), IEC320-C13, 25 m (82 ft)</t>
  </si>
  <si>
    <t>Kit, Wireless LAN 80211 a/b/g/n/ac + BT50, Rest of the world, PM45</t>
  </si>
  <si>
    <t>PM65</t>
  </si>
  <si>
    <t>PM65A00000000200</t>
  </si>
  <si>
    <t>PM65A00000000210</t>
  </si>
  <si>
    <t>PM65A10000000200</t>
  </si>
  <si>
    <t>PM65A10000030200</t>
  </si>
  <si>
    <t>PM65A10010030200</t>
  </si>
  <si>
    <t>PM65A12000000200</t>
  </si>
  <si>
    <t>PM65A12000030200</t>
  </si>
  <si>
    <t>PM65: Industrial Printer, Thermal Transfer, 203DPI, 6’ label width, Icon Display, Ethernet/USB, Standard Roller, No Power Cord (sold separately)</t>
  </si>
  <si>
    <t>PM65: Industrial Printer, Direct Thermal, 203DPI, 6’ label width, Icon Display, Ethernet/USB, Standard Roller, No Power Cord (sold separately)</t>
  </si>
  <si>
    <t>PM65: Industrial Printer, Thermal Transfer, 203DPI, 6’ label width, Touch Display, Ethernet/USB, Standard Roller, No Power Cord (sold separately)</t>
  </si>
  <si>
    <t>PM65: Industrial Printer, Thermal Transfer, 203DPI, 6’ label width, Touch Display, Ethernet/USB, Standard Roller, Rewinder + LTS, No Power Cord (sold separately)</t>
  </si>
  <si>
    <t>PM65: Industrial Printer, Thermal Transfer, 203DPI, 6’ label width, Touch Display, Ethernet/Parallell/USB, Standard Roller, Rewinder + LTS, No Power Cord (sold separately)</t>
  </si>
  <si>
    <t>PM65: Industrial Printer, Thermal Transfer, 203DPI, 6’ label width, Touch Display, USB, Ethernet/Bluetooth/WLAN (ROW), Standard Roller, No Power Cord (sold separately)</t>
  </si>
  <si>
    <t>PM65: Industrial Printer, Thermal Transfer, 203DPI, 6’ label width, Touch Display, USB, Ethernet/Bluetooth/WLAN (ROW), Standard Roller, Rewinder + LTS, No Power Cord (sold separately)</t>
  </si>
  <si>
    <t>PM45A00000000200</t>
  </si>
  <si>
    <t>PM65A00000000300</t>
  </si>
  <si>
    <t>PM65A00000000310</t>
  </si>
  <si>
    <t>PM65A10000000300</t>
  </si>
  <si>
    <t>PM65A10000030300</t>
  </si>
  <si>
    <t>PM65A10010030300</t>
  </si>
  <si>
    <t>PM65A12000000300</t>
  </si>
  <si>
    <t>PM65A12000030300</t>
  </si>
  <si>
    <t>PM65: Industrial Printer, Thermal Transfer, 300DPI, 6’ label width, Icon Display, Ethernet/USB, Standard Roller, No Power Cord (sold separately)</t>
  </si>
  <si>
    <t>PM65: Industrial Printer, Direct Thermal, 300DPI, 6’ label width, Icon Display, Ethernet/USB, Standard Roller, No Power Cord (sold separately)</t>
  </si>
  <si>
    <t>PM65: Industrial Printer, Thermal Transfer, 300DPI, 6’ label width, Touch Display, Ethernet/USB, Standard Roller, No Power Cord (sold separately)</t>
  </si>
  <si>
    <t>PM65: Industrial Printer, Thermal Transfer, 300DPI, 6’ label width, Touch Display, Ethernet/USB, Standard Roller, Rewinder + LTS, No Power Cord (sold separately)</t>
  </si>
  <si>
    <t>PM65: Industrial Printer, Thermal Transfer, 300DPI, 6’ label width, Touch Display, Ethernet/Parallell/USB, Standard Roller, Rewinder + LTS, No Power Cord (sold separately)</t>
  </si>
  <si>
    <t>PM65: Industrial Printer, Thermal Transfer, 300DPI, 6’ label width, Touch Display, USB, Ethernet/Bluetooth/WLAN (ROW), Standard Roller, No Power Cord (sold separately)</t>
  </si>
  <si>
    <t>PM65: Industrial Printer, Thermal Transfer, 300DPI, 6’ label width, Touch Display, USB, Ethernet/Bluetooth/WLAN (ROW), Standard Roller, Rewinder + LTS, No Power Cord (sold separately)</t>
  </si>
  <si>
    <t>PM65-WL-ROW</t>
  </si>
  <si>
    <t>PM65-PR</t>
  </si>
  <si>
    <t>PM65-CUTTER</t>
  </si>
  <si>
    <t>PM65-LD</t>
  </si>
  <si>
    <t>PM65-TPH-203</t>
  </si>
  <si>
    <t>PM65-TPH-300</t>
  </si>
  <si>
    <t>PM65-RFID-EU</t>
  </si>
  <si>
    <t>Kit, PM65 Platen Roller</t>
  </si>
  <si>
    <t>CUTTER, PM65</t>
  </si>
  <si>
    <t>PM65 Label Dispenser</t>
  </si>
  <si>
    <t>PM65 Printhead 203 DPI</t>
  </si>
  <si>
    <t>PM65 Printhead 300 DPI</t>
  </si>
  <si>
    <t>KIT, RFID, EU, PM65</t>
  </si>
  <si>
    <t>PM65 Wi-Fi Kit includes internal card and antenna, IEEE 80211 a/b/g/n/ac/ax + V51 Bluetooth For countries outside of USA and Canada</t>
  </si>
  <si>
    <t>PX45 / PX65</t>
  </si>
  <si>
    <t>PX45A00000000200</t>
  </si>
  <si>
    <t>PX45A00000020200</t>
  </si>
  <si>
    <t>PX65A00000000200</t>
  </si>
  <si>
    <t>PX65A00000010200</t>
  </si>
  <si>
    <t>PX65A00000030200</t>
  </si>
  <si>
    <t>PX65A02000010200</t>
  </si>
  <si>
    <t>PX45A00010000200</t>
  </si>
  <si>
    <t>PX45A00010020200</t>
  </si>
  <si>
    <t>PX45A00EU0000200</t>
  </si>
  <si>
    <t>PX45A02000000200</t>
  </si>
  <si>
    <t>PX45A02000020200</t>
  </si>
  <si>
    <t>PX45A02000030200</t>
  </si>
  <si>
    <t>PX65A00010000200</t>
  </si>
  <si>
    <t>PX65A00EU0000200</t>
  </si>
  <si>
    <t>PX65A02000000200</t>
  </si>
  <si>
    <t>PX45: Industrial Printer, Thermal Transfer, 203DPI, 4’ label width, Ethernet/USB, US &amp; EU Power Cord</t>
  </si>
  <si>
    <t>PX45: Industrial Printer, Thermal Transfer, 203DPI, 4’ label width, Ethernet/USB, Rewinder + LTS, US &amp; EU Power Cord</t>
  </si>
  <si>
    <t>PX65: Industrial Printer, Thermal Transfer, 203DPI, 6’ label width, Ethernet/USB, US &amp; EU Power Cord</t>
  </si>
  <si>
    <t>PX65: Industrial Printer, Thermal Transfer, 203DPI, 6’ label width, Ethernet/USB, Rewinder + LTS, US &amp; EU Power Cord</t>
  </si>
  <si>
    <t>PX65: Industrial Printer, Thermal Transfer, 203DPI, 6’ label width, Ethernet/USB, Cutter, US &amp; EU Power Cord</t>
  </si>
  <si>
    <t>PX65: Industrial Printer, Thermal Transfer, 203DPI, 6’ label width, Ethernet/USB, Wifi (ROW), Rewinder + LTS, US &amp; EU Power Cord</t>
  </si>
  <si>
    <t>PX45: Industrial Printer, Thermal Transfer, 203DPI, 4’ label width, Ethernet/Parallell/USB, US &amp; EU Power Cord</t>
  </si>
  <si>
    <t>PX45: Industrial Printer, Thermal Transfer, 203DPI, 4’ label width, Ethernet/Parallell/USB, Rewinder + LTS, US &amp; EU Power Cord</t>
  </si>
  <si>
    <t>PX45: Industrial Printer, Thermal Transfer, 203DPI, 4’ label width, Ethernet/USB, RFID Encoder (UHF EU 869 MHz), US &amp; EU Power Cord</t>
  </si>
  <si>
    <t>PX45: Industrial Printer, Thermal Transfer, 203DPI, 4’ label width, Ethernet/USB, Wifi (ROW), US &amp; EU Power Cord</t>
  </si>
  <si>
    <t>PX45: Industrial Printer, Thermal Transfer, 203DPI, 4’ label width, Ethernet/USB, Wifi (ROW), Rewinder + LTS, US &amp; EU Power Cord</t>
  </si>
  <si>
    <t>PX45: Industrial Printer, Thermal Transfer, 203DPI, 4’ label width, Ethernet/USB, Wifi (ROW), Cutter, US &amp; EU Power Cord</t>
  </si>
  <si>
    <t>PX65: Industrial Printer, Thermal Transfer, 203DPI, 6’ label width, Ethernet/Parallell/USB, US &amp; EU Power Cord</t>
  </si>
  <si>
    <t>PX65: Industrial Printer, Thermal Transfer, 203DPI, 6’ label width, Ethernet/USB, RFID Encoder (UHF EU 869 MHz), US &amp; EU Power Cord</t>
  </si>
  <si>
    <t>PX65: Industrial Printer, Thermal Transfer, 203DPI, 6’ label width, Ethernet/USB, Wifi (ROW), US &amp; EU Power Cord</t>
  </si>
  <si>
    <t>PX45A00000000300</t>
  </si>
  <si>
    <t>PX45A00000020300</t>
  </si>
  <si>
    <t>PX65A00000000300</t>
  </si>
  <si>
    <t>PX65A00000010300</t>
  </si>
  <si>
    <t>PX65A00000030300</t>
  </si>
  <si>
    <t>PX65A02000000300</t>
  </si>
  <si>
    <t>PX45A00000030300</t>
  </si>
  <si>
    <t>PX65A00010000300</t>
  </si>
  <si>
    <t>PX65A00EU0000300</t>
  </si>
  <si>
    <t>PX65A02000010300</t>
  </si>
  <si>
    <t>PX45: Industrial Printer, Thermal Transfer, 300DPI, 4’ label width, Ethernet/USB, US &amp; EU Power Cord</t>
  </si>
  <si>
    <t>PX45: Industrial Printer, Thermal Transfer, 300DPI, 4’ label width, Ethernet/USB, Rewinder + LTS, US &amp; EU Power Cord</t>
  </si>
  <si>
    <t>PX65: Industrial Printer, Thermal Transfer, 300DPI, 6’ label width, Ethernet/USB, US &amp; EU Power Cord</t>
  </si>
  <si>
    <t>PX65: Industrial Printer, Thermal Transfer, 300DPI, 6’ label width, Ethernet/USB, Rewinder + LTS, US &amp; EU Power Cord</t>
  </si>
  <si>
    <t>PX65: Industrial Printer, Thermal Transfer, 300DPI, 6’ label width, Ethernet/USB, Cutter, US &amp; EU Power Cord</t>
  </si>
  <si>
    <t>PX65: Industrial Printer, Thermal Transfer, 300DPI, 6’ label width, Ethernet/USB, Wifi (ROW), US &amp; EU Power Cord</t>
  </si>
  <si>
    <t>PX45: Industrial Printer, Thermal Transfer, 300DPI, 4’ label width, Ethernet/USB, Cutter, US &amp; EU Power Cord</t>
  </si>
  <si>
    <t>PX65: Industrial Printer, Thermal Transfer, 300DPI, 6’ label width, Ethernet/Parallell/USB, US &amp; EU Power Cord</t>
  </si>
  <si>
    <t>PX65: Industrial Printer, Thermal Transfer, 300DPI, 6’ label width, Ethernet/USB, RFID Encoder (UHF EU 869 MHz), US &amp; EU Power Cord</t>
  </si>
  <si>
    <t>PX65: Industrial Printer, Thermal Transfer, 300DPI, 6’ label width, Ethernet/USB, Wifi (ROW), Rewinder + LTS, US &amp; EU Power Cord</t>
  </si>
  <si>
    <t>PX45A00000000400</t>
  </si>
  <si>
    <t>PX45A00000020400</t>
  </si>
  <si>
    <t>PX45A00010000400</t>
  </si>
  <si>
    <t>PX45A00010020400</t>
  </si>
  <si>
    <t>PX45: Industrial Printer, Thermal Transfer, 406DPI, 4’ label width, Ethernet/USB, US &amp; EU Power Cord</t>
  </si>
  <si>
    <t>PX45: Industrial Printer, Thermal Transfer, 406DPI, 4’ label width, Ethernet/USB, Rewinder + LTS, US &amp; EU Power Cord</t>
  </si>
  <si>
    <t>PX45: Industrial Printer, Thermal Transfer, 406DPI, 4’ label width, Ethernet/Parallell/USB, US &amp; EU Power Cord</t>
  </si>
  <si>
    <t>PX45: Industrial Printer, Thermal Transfer, 406DPI, 4’ label width, Ethernet/Parallell/USB, Rewinder + LTS, US &amp; EU Power Cord</t>
  </si>
  <si>
    <t>50147001-001</t>
  </si>
  <si>
    <t>50147002-002</t>
  </si>
  <si>
    <t>50147017-001</t>
  </si>
  <si>
    <t>Applicator Interface, PXie+PX45/65</t>
  </si>
  <si>
    <t>KIT, PX Series WiFi Card ROW</t>
  </si>
  <si>
    <t>KIT, IEEE 1284 Interface, PXie+PX45/65</t>
  </si>
  <si>
    <t>1-041574-900</t>
  </si>
  <si>
    <t>1-010110-90</t>
  </si>
  <si>
    <t>1-040230-93</t>
  </si>
  <si>
    <t>1-040564-900</t>
  </si>
  <si>
    <t>1-041584-900</t>
  </si>
  <si>
    <t>KIT CUTTER, PXi+PX4ie+PX45</t>
  </si>
  <si>
    <t>PX6i, Customer Replaceable (Z2), PRESSING ROLLER 6in ASSY</t>
  </si>
  <si>
    <t>Platen Roller Assy, PX4i+PX4ie+PX45</t>
  </si>
  <si>
    <t>Cutter Assy for EasyCoder PX6i</t>
  </si>
  <si>
    <t>KIT CUTTER, PX6i+PX6E+PX65</t>
  </si>
  <si>
    <t>1-040540-01FRE</t>
  </si>
  <si>
    <t>PX4i /PX4ie / PX6i / PX6ie, Customer Replaceable (Z2), Cover,Side, LH, 501/601XP</t>
  </si>
  <si>
    <t>1-040082-900</t>
  </si>
  <si>
    <t>1-040083-900</t>
  </si>
  <si>
    <t>1-040084-900</t>
  </si>
  <si>
    <t>1-040085-900</t>
  </si>
  <si>
    <t>850-812-900</t>
  </si>
  <si>
    <t>Kit, Printhead 203DPI, PX4i+PX4E+PX45</t>
  </si>
  <si>
    <t>Kit, Printhead, 300DPI, PX4i+PX4E+PX45</t>
  </si>
  <si>
    <t>Kit, Printhead 203DPI, PX6i+PX6E+PX65</t>
  </si>
  <si>
    <t>PX6i, Printhead (Z3), TPH ASSY 300 DPI: PXi+Pxie</t>
  </si>
  <si>
    <t>Kit, Printhead 406DPI, PX4i+PX4E+PX45</t>
  </si>
  <si>
    <t>50147010-002</t>
  </si>
  <si>
    <t>50147012-002</t>
  </si>
  <si>
    <t>Kit, RFID, 869MHZ, PX45, Europe, Field Installable</t>
  </si>
  <si>
    <t>Kit, RFID, 869MHZ, PX65, Europe, Field Installable</t>
  </si>
  <si>
    <t>PX940</t>
  </si>
  <si>
    <t>PX940A00100061200</t>
  </si>
  <si>
    <t>PX940: Industrial Printer, Thermal Transfer, 203DPI, 4’ label width, Touch Display, Ethernet/Serial/USB, Low power bluetooth, Standard Roller, 3’’ Core, No Power Cord (sold separately)</t>
  </si>
  <si>
    <t>PX940: Industrial Printer, Thermal Transfer, 203DPI, 4’ label width, Touch Display, Ethernet/Serial/USB, Low power bluetooth, Standard Roller, 3’’ Core, Rewinder + LTS, No Power Cord (sold separately)</t>
  </si>
  <si>
    <t>PX940A00100000300</t>
  </si>
  <si>
    <t>PX940A00100060300</t>
  </si>
  <si>
    <t>PX940: Industrial Printer, Thermal Transfer, 300DPI, 4’ label width, Touch Display, Ethernet/Serial/USB, Low power bluetooth, Standard Roller, 3’’ Core, No Power Cord (sold separately)</t>
  </si>
  <si>
    <t>PX940: Industrial Printer, Thermal Transfer, 300DPI, 4’ label width, Touch Display, Ethernet/Serial/USB, Low power bluetooth, Standard Roller, 3’’ Core, Rewinder + LTS, No Power Cord (sold separately)</t>
  </si>
  <si>
    <t>PX940A00100000600</t>
  </si>
  <si>
    <t>PX940: Industrial Printer, Thermal Transfer, 600DPI, 4’ label width, Touch Display, Ethernet/Serial/USB, Low power bluetooth, Standard Roller, 3’’ Core, No Power Cord (sold separately)</t>
  </si>
  <si>
    <t>PX940: Industrial Printer, Thermal Transfer, 600DPI, 4’ label width, Touch Display, Ethernet/Serial/USB, Low power bluetooth, Standard Roller, 3’’ Core, Rewinder + LTS, No Power Cord (sold separately)</t>
  </si>
  <si>
    <t>50151883-001</t>
  </si>
  <si>
    <t>50151885-001</t>
  </si>
  <si>
    <t>50151893-001</t>
  </si>
  <si>
    <t>KIT, PARALLEL PORT</t>
  </si>
  <si>
    <t>KIT, APPLICATOR</t>
  </si>
  <si>
    <t>KIT, WIRELESS LAN EU</t>
  </si>
  <si>
    <t>50144663-001</t>
  </si>
  <si>
    <t>50151881-001</t>
  </si>
  <si>
    <t>KIT, VERIFIER CALIBRATION CARD</t>
  </si>
  <si>
    <t>PX940, Spare, KIT, PLATEN ROLLER</t>
  </si>
  <si>
    <t>50151886-001</t>
  </si>
  <si>
    <t>50151887-001</t>
  </si>
  <si>
    <t>50151888-001</t>
  </si>
  <si>
    <t>PX940, KIT, PRINTHEAD 200DPI</t>
  </si>
  <si>
    <t>PX940, KIT, PRINTHEAD 300DPI</t>
  </si>
  <si>
    <t>PX940, KIT, PRINTHEAD 600DPI</t>
  </si>
  <si>
    <t>PX940A00100000200</t>
  </si>
  <si>
    <t>PX940A00100060200</t>
  </si>
  <si>
    <t>PX940A00100060600</t>
  </si>
  <si>
    <t>T-22080E00003</t>
  </si>
  <si>
    <t>T-22080E00103</t>
  </si>
  <si>
    <t>T-22080E00203</t>
  </si>
  <si>
    <t>T-2208KE00003</t>
  </si>
  <si>
    <t>T-2208KE00103</t>
  </si>
  <si>
    <t>T-22380E00003</t>
  </si>
  <si>
    <t>T-22380E00103</t>
  </si>
  <si>
    <t>T-22380E00203</t>
  </si>
  <si>
    <t>EPSON ColorWorks C3500</t>
  </si>
  <si>
    <t>EPSON ColorWorks C4000e (BK)</t>
  </si>
  <si>
    <t>EPSON ColorWorks C4000e (MK)</t>
  </si>
  <si>
    <t>EPSON ColorWorks C6000Ae (autocutter)</t>
  </si>
  <si>
    <t>EPSON ColorWorks C6000Pe (peeler)</t>
  </si>
  <si>
    <t>EPSON ColorWorks C6500Ae (autocutter)</t>
  </si>
  <si>
    <t>EPSON ColorWorks C6500Pe (peeler)</t>
  </si>
  <si>
    <t>T-C3500</t>
  </si>
  <si>
    <t>T-C4000E(MK)</t>
  </si>
  <si>
    <t>T-C4000E(BK)</t>
  </si>
  <si>
    <t>T-C6000AE</t>
  </si>
  <si>
    <t>T-C6000PE</t>
  </si>
  <si>
    <t>T-C6500AE</t>
  </si>
  <si>
    <t>T-C6500PE</t>
  </si>
  <si>
    <t>T-C8000BK</t>
  </si>
  <si>
    <t>T-C8000MK</t>
  </si>
  <si>
    <t>PX940: Industrial Printer, Thermal Transfer, 203DPI, 4’ label width, Touch Display, Ethernet/Serial/USB, Low power bluetooth, Standard Roller, 1,5’’ Core, Rewinder + LTS, No Power Cord (sold separately)</t>
  </si>
  <si>
    <t>T-50180157-001</t>
  </si>
  <si>
    <t>T-50180158-001</t>
  </si>
  <si>
    <t>T-50180825-001</t>
  </si>
  <si>
    <t>T-50178579-001</t>
  </si>
  <si>
    <t>T-50180156-001</t>
  </si>
  <si>
    <t>T-50178580-001</t>
  </si>
  <si>
    <t>T-77900507E</t>
  </si>
  <si>
    <t>T-77900508E</t>
  </si>
  <si>
    <t>T-50177476-001</t>
  </si>
  <si>
    <t>T-50178575-001</t>
  </si>
  <si>
    <t>T-50178576-001</t>
  </si>
  <si>
    <t>T-50178577-001</t>
  </si>
  <si>
    <t>T-50178578-001</t>
  </si>
  <si>
    <t>Citizen CL-S531II DT Printer Grey, 300dpi</t>
  </si>
  <si>
    <t>List Price
Printers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</si>
</sst>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&quot;zł&quot;* #,##0.00_);_(&quot;zł&quot;* \(#,##0.00\);_(&quot;zł&quot;* &quot;-&quot;??_);_(@_)"/>
    <numFmt numFmtId="165" formatCode="_(* #,##0.00_);_(* \(#,##0.00\);_(* &quot;-&quot;??_);_(@_)"/>
    <numFmt numFmtId="166" formatCode="_-* #,##0.00\ _z_ł_-;\-* #,##0.00\ _z_ł_-;_-* &quot;-&quot;??\ _z_ł_-;_-@_-"/>
    <numFmt numFmtId="167" formatCode="_-&quot;£&quot;* #,##0.00_-;\-&quot;£&quot;* #,##0.00_-;_-&quot;£&quot;* &quot;-&quot;??_-;_-@_-"/>
    <numFmt numFmtId="168" formatCode="#,##0.00\ [$€-1]"/>
    <numFmt numFmtId="169" formatCode="_-[$€-2]\ * #,##0.00_-;\-[$€-2]\ * #,##0.00_-;_-[$€-2]\ * &quot;-&quot;??_-;_-@_-"/>
    <numFmt numFmtId="170" formatCode="_-* #,##0.00\ [$zł-415]_-;\-* #,##0.00\ [$zł-415]_-;_-* &quot;-&quot;??\ [$zł-415]_-;_-@_-"/>
  </numFmts>
  <fonts count="34">
    <font>
      <sz val="11"/>
      <color theme="1"/>
      <name val="Titillium Web Light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Titillium Web Light"/>
      <family val="2"/>
      <charset val="238"/>
      <scheme val="minor"/>
    </font>
    <font>
      <sz val="10"/>
      <name val="Times New Roman"/>
      <family val="1"/>
    </font>
    <font>
      <b/>
      <sz val="8"/>
      <color rgb="FFFF0000"/>
      <name val="Arial"/>
      <family val="2"/>
      <charset val="238"/>
    </font>
    <font>
      <sz val="10"/>
      <name val="Arial"/>
      <family val="2"/>
    </font>
    <font>
      <sz val="10"/>
      <color rgb="FF000000"/>
      <name val="Times New Roman"/>
      <family val="1"/>
    </font>
    <font>
      <sz val="18"/>
      <color theme="3"/>
      <name val="Raleway Light"/>
      <family val="2"/>
      <charset val="238"/>
      <scheme val="major"/>
    </font>
    <font>
      <b/>
      <sz val="11"/>
      <color theme="3"/>
      <name val="Titillium Web Light"/>
      <family val="2"/>
      <charset val="238"/>
      <scheme val="minor"/>
    </font>
    <font>
      <b/>
      <sz val="13"/>
      <color theme="3"/>
      <name val="Titillium Web Light"/>
      <family val="2"/>
      <charset val="238"/>
      <scheme val="minor"/>
    </font>
    <font>
      <sz val="8"/>
      <name val="Titillium Web"/>
      <charset val="238"/>
    </font>
    <font>
      <sz val="8"/>
      <color theme="0"/>
      <name val="Titillium Web"/>
      <charset val="238"/>
    </font>
    <font>
      <sz val="8"/>
      <name val="Titillium Web Light"/>
      <charset val="238"/>
      <scheme val="minor"/>
    </font>
    <font>
      <sz val="8"/>
      <name val="Titillium Web Light"/>
      <family val="2"/>
      <charset val="238"/>
      <scheme val="minor"/>
    </font>
    <font>
      <sz val="8"/>
      <color rgb="FF181717"/>
      <name val="Calibri"/>
      <family val="2"/>
      <charset val="238"/>
    </font>
    <font>
      <sz val="8"/>
      <name val="Titillium Web Light"/>
      <charset val="238"/>
      <scheme val="minor"/>
    </font>
    <font>
      <sz val="8"/>
      <name val="Titillium Web"/>
      <charset val="238"/>
    </font>
    <font>
      <sz val="8"/>
      <color theme="1"/>
      <name val="Titillium Web"/>
      <charset val="238"/>
    </font>
    <font>
      <sz val="8"/>
      <color theme="0"/>
      <name val="Titillium Web"/>
      <charset val="238"/>
    </font>
    <font>
      <sz val="8"/>
      <color rgb="FFFF0000"/>
      <name val="Titillium Web"/>
      <charset val="238"/>
    </font>
    <font>
      <sz val="8"/>
      <color rgb="FFFF0000"/>
      <name val="Titillium Web Light"/>
      <family val="2"/>
      <charset val="238"/>
      <scheme val="minor"/>
    </font>
    <font>
      <vertAlign val="superscript"/>
      <sz val="8"/>
      <color rgb="FFFF0000"/>
      <name val="Titillium Web Light"/>
      <charset val="238"/>
      <scheme val="minor"/>
    </font>
    <font>
      <sz val="8"/>
      <color rgb="FFFF0000"/>
      <name val="Titillium Web Light"/>
      <charset val="238"/>
      <scheme val="minor"/>
    </font>
    <font>
      <b/>
      <sz val="8"/>
      <color theme="1"/>
      <name val="Titillium Web Light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3F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rgb="FF999A9A"/>
      </right>
      <top/>
      <bottom/>
      <diagonal/>
    </border>
  </borders>
  <cellStyleXfs count="28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15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" applyNumberFormat="0" applyFill="0" applyAlignment="0" applyProtection="0"/>
  </cellStyleXfs>
  <cellXfs count="45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11" fillId="0" borderId="0" xfId="8" applyFont="1" applyAlignment="1">
      <alignment horizontal="left" vertical="center"/>
    </xf>
    <xf numFmtId="168" fontId="10" fillId="0" borderId="0" xfId="1" applyNumberFormat="1" applyFont="1" applyAlignment="1">
      <alignment vertical="center" wrapText="1"/>
    </xf>
    <xf numFmtId="0" fontId="7" fillId="0" borderId="0" xfId="11" applyFont="1" applyAlignment="1" applyProtection="1">
      <alignment horizontal="center" vertical="center" wrapText="1"/>
    </xf>
    <xf numFmtId="0" fontId="14" fillId="0" borderId="0" xfId="8" applyFont="1" applyAlignment="1">
      <alignment horizontal="left" vertical="center" wrapText="1"/>
    </xf>
    <xf numFmtId="0" fontId="10" fillId="0" borderId="0" xfId="8" applyFont="1" applyAlignment="1">
      <alignment vertical="center" wrapText="1"/>
    </xf>
    <xf numFmtId="168" fontId="10" fillId="0" borderId="0" xfId="15" applyNumberFormat="1" applyFont="1" applyAlignment="1">
      <alignment vertical="center" wrapText="1"/>
    </xf>
    <xf numFmtId="0" fontId="7" fillId="0" borderId="0" xfId="11" applyFont="1" applyAlignment="1" applyProtection="1">
      <alignment vertical="center" wrapText="1"/>
    </xf>
    <xf numFmtId="0" fontId="20" fillId="0" borderId="0" xfId="8" applyFont="1" applyAlignment="1">
      <alignment horizontal="left" vertical="center" wrapText="1"/>
    </xf>
    <xf numFmtId="169" fontId="21" fillId="0" borderId="0" xfId="14" applyNumberFormat="1" applyFont="1" applyFill="1" applyBorder="1" applyAlignment="1">
      <alignment horizontal="center" vertical="center" wrapText="1"/>
    </xf>
    <xf numFmtId="0" fontId="20" fillId="0" borderId="0" xfId="8" applyFont="1" applyAlignment="1">
      <alignment vertical="center" wrapText="1"/>
    </xf>
    <xf numFmtId="0" fontId="0" fillId="0" borderId="0" xfId="0" applyAlignment="1">
      <alignment horizontal="center"/>
    </xf>
    <xf numFmtId="0" fontId="21" fillId="0" borderId="0" xfId="1" applyFont="1" applyAlignment="1">
      <alignment horizontal="center" vertical="center" wrapText="1"/>
    </xf>
    <xf numFmtId="169" fontId="20" fillId="0" borderId="0" xfId="15" applyNumberFormat="1" applyFont="1" applyFill="1" applyBorder="1" applyAlignment="1">
      <alignment vertical="center" wrapText="1"/>
    </xf>
    <xf numFmtId="169" fontId="20" fillId="0" borderId="0" xfId="1" applyNumberFormat="1" applyFont="1" applyAlignment="1">
      <alignment vertical="center" wrapText="1"/>
    </xf>
    <xf numFmtId="0" fontId="19" fillId="0" borderId="2" xfId="27" applyAlignment="1" applyProtection="1">
      <alignment vertical="center"/>
    </xf>
    <xf numFmtId="0" fontId="24" fillId="2" borderId="3" xfId="0" applyFont="1" applyFill="1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26" fillId="0" borderId="0" xfId="8" applyFont="1" applyAlignment="1">
      <alignment horizontal="left" vertical="center" wrapText="1"/>
    </xf>
    <xf numFmtId="169" fontId="27" fillId="0" borderId="0" xfId="0" applyNumberFormat="1" applyFont="1"/>
    <xf numFmtId="169" fontId="28" fillId="0" borderId="0" xfId="14" applyNumberFormat="1" applyFont="1" applyFill="1" applyBorder="1" applyAlignment="1">
      <alignment horizontal="center" vertical="center" wrapText="1"/>
    </xf>
    <xf numFmtId="0" fontId="26" fillId="0" borderId="0" xfId="8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6" fillId="0" borderId="0" xfId="8" applyFont="1" applyAlignment="1">
      <alignment vertical="center" wrapText="1"/>
    </xf>
    <xf numFmtId="169" fontId="26" fillId="0" borderId="0" xfId="15" applyNumberFormat="1" applyFont="1" applyFill="1" applyBorder="1" applyAlignment="1">
      <alignment vertical="center" wrapText="1"/>
    </xf>
    <xf numFmtId="169" fontId="26" fillId="0" borderId="0" xfId="1" applyNumberFormat="1" applyFont="1" applyAlignment="1">
      <alignment vertical="center" wrapText="1"/>
    </xf>
    <xf numFmtId="169" fontId="26" fillId="0" borderId="0" xfId="15" applyNumberFormat="1" applyFont="1" applyFill="1" applyAlignment="1">
      <alignment vertical="center" wrapText="1"/>
    </xf>
    <xf numFmtId="0" fontId="30" fillId="0" borderId="0" xfId="0" applyFont="1"/>
    <xf numFmtId="0" fontId="31" fillId="0" borderId="0" xfId="0" applyFont="1" applyAlignment="1">
      <alignment vertical="center"/>
    </xf>
    <xf numFmtId="0" fontId="33" fillId="0" borderId="0" xfId="0" applyFont="1"/>
    <xf numFmtId="169" fontId="20" fillId="0" borderId="0" xfId="15" applyNumberFormat="1" applyFont="1" applyFill="1" applyBorder="1" applyAlignment="1" applyProtection="1">
      <alignment vertical="center" wrapText="1"/>
      <protection locked="0"/>
    </xf>
    <xf numFmtId="169" fontId="26" fillId="0" borderId="0" xfId="15" applyNumberFormat="1" applyFont="1" applyFill="1" applyBorder="1" applyAlignment="1" applyProtection="1">
      <alignment vertical="center" wrapText="1"/>
      <protection locked="0"/>
    </xf>
    <xf numFmtId="169" fontId="26" fillId="0" borderId="0" xfId="15" applyNumberFormat="1" applyFont="1" applyFill="1" applyAlignment="1" applyProtection="1">
      <alignment vertical="center" wrapText="1"/>
      <protection locked="0"/>
    </xf>
    <xf numFmtId="0" fontId="19" fillId="0" borderId="0" xfId="27" applyBorder="1" applyAlignment="1" applyProtection="1">
      <alignment vertical="center" wrapText="1"/>
    </xf>
    <xf numFmtId="0" fontId="23" fillId="0" borderId="0" xfId="0" applyFont="1" applyAlignment="1">
      <alignment horizontal="center" vertical="center"/>
    </xf>
    <xf numFmtId="170" fontId="23" fillId="0" borderId="0" xfId="0" applyNumberFormat="1" applyFont="1" applyAlignment="1">
      <alignment horizontal="center" vertical="center"/>
    </xf>
    <xf numFmtId="0" fontId="32" fillId="0" borderId="0" xfId="0" applyFont="1" applyAlignment="1">
      <alignment vertical="center"/>
    </xf>
    <xf numFmtId="0" fontId="17" fillId="0" borderId="1" xfId="25" applyBorder="1" applyAlignment="1">
      <alignment horizontal="center" vertical="center" wrapText="1"/>
    </xf>
    <xf numFmtId="14" fontId="18" fillId="0" borderId="0" xfId="26" applyNumberFormat="1" applyAlignment="1">
      <alignment horizontal="center" vertical="top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28">
    <cellStyle name="Comma_Printer Master Price List September 2003 v07" xfId="2" xr:uid="{00000000-0005-0000-0000-000000000000}"/>
    <cellStyle name="Currency_Printer Master Price List September 2003 v07" xfId="3" xr:uid="{00000000-0005-0000-0000-000001000000}"/>
    <cellStyle name="Dziesiętny" xfId="15" builtinId="3"/>
    <cellStyle name="Dziesiętny 2 2" xfId="4" xr:uid="{00000000-0005-0000-0000-000003000000}"/>
    <cellStyle name="Dziesiętny 2 2 2" xfId="16" xr:uid="{00000000-0005-0000-0000-000004000000}"/>
    <cellStyle name="Dziesiętny 2 3" xfId="5" xr:uid="{00000000-0005-0000-0000-000005000000}"/>
    <cellStyle name="Dziesiętny 2 3 2" xfId="17" xr:uid="{00000000-0005-0000-0000-000006000000}"/>
    <cellStyle name="Dziesiętny 3" xfId="6" xr:uid="{00000000-0005-0000-0000-000007000000}"/>
    <cellStyle name="Dziesiętny 3 2" xfId="18" xr:uid="{00000000-0005-0000-0000-000008000000}"/>
    <cellStyle name="Dziesiętny 5" xfId="7" xr:uid="{00000000-0005-0000-0000-000009000000}"/>
    <cellStyle name="Dziesiętny 5 2" xfId="19" xr:uid="{00000000-0005-0000-0000-00000A000000}"/>
    <cellStyle name="Hiperłącze" xfId="11" builtinId="8"/>
    <cellStyle name="Nagłówek 2" xfId="27" builtinId="17"/>
    <cellStyle name="Nagłówek 4" xfId="26" builtinId="19"/>
    <cellStyle name="Normal_07 Mar T4M Euro" xfId="21" xr:uid="{00000000-0005-0000-0000-00000C000000}"/>
    <cellStyle name="Normal_Sheet1" xfId="8" xr:uid="{00000000-0005-0000-0000-00000D000000}"/>
    <cellStyle name="Normalny" xfId="0" builtinId="0"/>
    <cellStyle name="Normalny 2" xfId="1" xr:uid="{00000000-0005-0000-0000-00000F000000}"/>
    <cellStyle name="Normalny 4" xfId="12" xr:uid="{00000000-0005-0000-0000-000010000000}"/>
    <cellStyle name="Procentowy 2" xfId="9" xr:uid="{00000000-0005-0000-0000-000012000000}"/>
    <cellStyle name="Standard 3" xfId="22" xr:uid="{66E0326F-D2E0-4765-9B3F-1FCF4BE6D48E}"/>
    <cellStyle name="Standard 3 2" xfId="24" xr:uid="{32240ADF-4D08-4AE9-A1DE-AEE7B3F947CB}"/>
    <cellStyle name="Standard 6" xfId="23" xr:uid="{CF9A3DA6-124A-4D0E-9132-67B840BD5056}"/>
    <cellStyle name="Tytuł" xfId="25" builtinId="15"/>
    <cellStyle name="Walutowy" xfId="14" builtinId="4"/>
    <cellStyle name="Walutowy 2" xfId="13" xr:uid="{00000000-0005-0000-0000-000014000000}"/>
    <cellStyle name="Walutowy 2 2" xfId="20" xr:uid="{00000000-0005-0000-0000-000015000000}"/>
    <cellStyle name="一般_jane 8500 BOM" xfId="10" xr:uid="{00000000-0005-0000-0000-000016000000}"/>
  </cellStyles>
  <dxfs count="5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tillium Web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name val="Titillium Web"/>
        <charset val="238"/>
        <scheme val="none"/>
      </font>
      <numFmt numFmtId="169" formatCode="_-[$€-2]\ * #,##0.00_-;\-[$€-2]\ * #,##0.00_-;_-[$€-2]\ 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Titillium Web"/>
        <charset val="238"/>
        <scheme val="none"/>
      </font>
      <numFmt numFmtId="169" formatCode="_-[$€-2]\ * #,##0.00_-;\-[$€-2]\ * #,##0.00_-;_-[$€-2]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</dxfs>
  <tableStyles count="4" defaultTableStyle="Styl tabeli 1" defaultPivotStyle="PivotStyleLight16">
    <tableStyle name="eti" pivot="0" count="0" xr9:uid="{C0A95EF5-BA88-4D27-921F-1630BF89FF77}"/>
    <tableStyle name="Styl tabeli 1" pivot="0" count="0" xr9:uid="{6D2C3FD7-6944-4459-8A8A-DEC39F1A5EC9}"/>
    <tableStyle name="TableStyleMedium2 2" pivot="0" count="7" xr9:uid="{00000000-0011-0000-FFFF-FFFF00000000}">
      <tableStyleElement type="wholeTable" dxfId="519"/>
      <tableStyleElement type="headerRow" dxfId="518"/>
      <tableStyleElement type="totalRow" dxfId="517"/>
      <tableStyleElement type="firstColumn" dxfId="516"/>
      <tableStyleElement type="lastColumn" dxfId="515"/>
      <tableStyleElement type="firstRowStripe" dxfId="514"/>
      <tableStyleElement type="firstColumnStripe" dxfId="513"/>
    </tableStyle>
    <tableStyle name="TableStyleMedium2 3" pivot="0" count="7" xr9:uid="{00000000-0011-0000-FFFF-FFFF01000000}">
      <tableStyleElement type="wholeTable" dxfId="512"/>
      <tableStyleElement type="headerRow" dxfId="511"/>
      <tableStyleElement type="totalRow" dxfId="510"/>
      <tableStyleElement type="firstColumn" dxfId="509"/>
      <tableStyleElement type="lastColumn" dxfId="508"/>
      <tableStyleElement type="firstRowStripe" dxfId="507"/>
      <tableStyleElement type="firstColumnStripe" dxfId="50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7" Type="http://schemas.openxmlformats.org/officeDocument/2006/relationships/image" Target="../media/image15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8.emf"/><Relationship Id="rId18" Type="http://schemas.openxmlformats.org/officeDocument/2006/relationships/image" Target="../media/image33.png"/><Relationship Id="rId3" Type="http://schemas.openxmlformats.org/officeDocument/2006/relationships/image" Target="../media/image18.jpg"/><Relationship Id="rId21" Type="http://schemas.openxmlformats.org/officeDocument/2006/relationships/image" Target="../media/image36.png"/><Relationship Id="rId7" Type="http://schemas.openxmlformats.org/officeDocument/2006/relationships/image" Target="../media/image22.emf"/><Relationship Id="rId12" Type="http://schemas.openxmlformats.org/officeDocument/2006/relationships/image" Target="../media/image27.png"/><Relationship Id="rId17" Type="http://schemas.openxmlformats.org/officeDocument/2006/relationships/image" Target="../media/image32.png"/><Relationship Id="rId2" Type="http://schemas.openxmlformats.org/officeDocument/2006/relationships/image" Target="../media/image17.png"/><Relationship Id="rId16" Type="http://schemas.openxmlformats.org/officeDocument/2006/relationships/image" Target="../media/image31.png"/><Relationship Id="rId20" Type="http://schemas.openxmlformats.org/officeDocument/2006/relationships/image" Target="../media/image35.png"/><Relationship Id="rId1" Type="http://schemas.openxmlformats.org/officeDocument/2006/relationships/image" Target="../media/image16.png"/><Relationship Id="rId6" Type="http://schemas.openxmlformats.org/officeDocument/2006/relationships/image" Target="../media/image21.emf"/><Relationship Id="rId11" Type="http://schemas.openxmlformats.org/officeDocument/2006/relationships/image" Target="../media/image26.png"/><Relationship Id="rId5" Type="http://schemas.openxmlformats.org/officeDocument/2006/relationships/image" Target="../media/image20.png"/><Relationship Id="rId15" Type="http://schemas.openxmlformats.org/officeDocument/2006/relationships/image" Target="../media/image30.emf"/><Relationship Id="rId10" Type="http://schemas.openxmlformats.org/officeDocument/2006/relationships/image" Target="../media/image25.png"/><Relationship Id="rId19" Type="http://schemas.openxmlformats.org/officeDocument/2006/relationships/image" Target="../media/image34.png"/><Relationship Id="rId4" Type="http://schemas.openxmlformats.org/officeDocument/2006/relationships/image" Target="../media/image19.jpg"/><Relationship Id="rId9" Type="http://schemas.openxmlformats.org/officeDocument/2006/relationships/image" Target="../media/image24.png"/><Relationship Id="rId14" Type="http://schemas.openxmlformats.org/officeDocument/2006/relationships/image" Target="../media/image29.png"/><Relationship Id="rId22" Type="http://schemas.openxmlformats.org/officeDocument/2006/relationships/image" Target="../media/image3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39.png"/><Relationship Id="rId1" Type="http://schemas.openxmlformats.org/officeDocument/2006/relationships/image" Target="../media/image38.png"/><Relationship Id="rId4" Type="http://schemas.openxmlformats.org/officeDocument/2006/relationships/image" Target="../media/image4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9.png"/><Relationship Id="rId3" Type="http://schemas.openxmlformats.org/officeDocument/2006/relationships/image" Target="../media/image44.png"/><Relationship Id="rId7" Type="http://schemas.openxmlformats.org/officeDocument/2006/relationships/image" Target="../media/image48.png"/><Relationship Id="rId2" Type="http://schemas.openxmlformats.org/officeDocument/2006/relationships/image" Target="../media/image43.png"/><Relationship Id="rId1" Type="http://schemas.openxmlformats.org/officeDocument/2006/relationships/image" Target="../media/image42.png"/><Relationship Id="rId6" Type="http://schemas.openxmlformats.org/officeDocument/2006/relationships/image" Target="../media/image47.png"/><Relationship Id="rId11" Type="http://schemas.openxmlformats.org/officeDocument/2006/relationships/image" Target="../media/image52.png"/><Relationship Id="rId5" Type="http://schemas.openxmlformats.org/officeDocument/2006/relationships/image" Target="../media/image46.png"/><Relationship Id="rId10" Type="http://schemas.openxmlformats.org/officeDocument/2006/relationships/image" Target="../media/image51.png"/><Relationship Id="rId4" Type="http://schemas.openxmlformats.org/officeDocument/2006/relationships/image" Target="../media/image45.png"/><Relationship Id="rId9" Type="http://schemas.openxmlformats.org/officeDocument/2006/relationships/image" Target="../media/image5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0.png"/><Relationship Id="rId3" Type="http://schemas.openxmlformats.org/officeDocument/2006/relationships/image" Target="../media/image55.png"/><Relationship Id="rId7" Type="http://schemas.openxmlformats.org/officeDocument/2006/relationships/image" Target="../media/image59.png"/><Relationship Id="rId2" Type="http://schemas.openxmlformats.org/officeDocument/2006/relationships/image" Target="../media/image54.png"/><Relationship Id="rId1" Type="http://schemas.openxmlformats.org/officeDocument/2006/relationships/image" Target="../media/image53.png"/><Relationship Id="rId6" Type="http://schemas.openxmlformats.org/officeDocument/2006/relationships/image" Target="../media/image58.png"/><Relationship Id="rId5" Type="http://schemas.openxmlformats.org/officeDocument/2006/relationships/image" Target="../media/image57.png"/><Relationship Id="rId4" Type="http://schemas.openxmlformats.org/officeDocument/2006/relationships/image" Target="../media/image56.png"/><Relationship Id="rId9" Type="http://schemas.openxmlformats.org/officeDocument/2006/relationships/image" Target="../media/image6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9.png"/><Relationship Id="rId3" Type="http://schemas.openxmlformats.org/officeDocument/2006/relationships/image" Target="../media/image64.png"/><Relationship Id="rId7" Type="http://schemas.openxmlformats.org/officeDocument/2006/relationships/image" Target="../media/image68.png"/><Relationship Id="rId2" Type="http://schemas.openxmlformats.org/officeDocument/2006/relationships/image" Target="../media/image63.png"/><Relationship Id="rId1" Type="http://schemas.openxmlformats.org/officeDocument/2006/relationships/image" Target="../media/image62.png"/><Relationship Id="rId6" Type="http://schemas.openxmlformats.org/officeDocument/2006/relationships/image" Target="../media/image67.png"/><Relationship Id="rId5" Type="http://schemas.openxmlformats.org/officeDocument/2006/relationships/image" Target="../media/image66.png"/><Relationship Id="rId4" Type="http://schemas.openxmlformats.org/officeDocument/2006/relationships/image" Target="../media/image6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71.png"/><Relationship Id="rId1" Type="http://schemas.openxmlformats.org/officeDocument/2006/relationships/image" Target="../media/image70.png"/><Relationship Id="rId5" Type="http://schemas.openxmlformats.org/officeDocument/2006/relationships/image" Target="../media/image74.png"/><Relationship Id="rId4" Type="http://schemas.openxmlformats.org/officeDocument/2006/relationships/image" Target="../media/image7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425450</xdr:colOff>
      <xdr:row>25</xdr:row>
      <xdr:rowOff>422275</xdr:rowOff>
    </xdr:from>
    <xdr:to>
      <xdr:col>5</xdr:col>
      <xdr:colOff>324485</xdr:colOff>
      <xdr:row>29</xdr:row>
      <xdr:rowOff>105370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EDEE88-E5A3-45EA-B4B0-B7CEF8EFC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5788025"/>
          <a:ext cx="1943100" cy="73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450273</xdr:colOff>
      <xdr:row>1</xdr:row>
      <xdr:rowOff>86591</xdr:rowOff>
    </xdr:from>
    <xdr:to>
      <xdr:col>2</xdr:col>
      <xdr:colOff>2303318</xdr:colOff>
      <xdr:row>1</xdr:row>
      <xdr:rowOff>1069208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1A06445-C6EB-83FC-35C2-AFE4C11A5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6773" y="337705"/>
          <a:ext cx="1853045" cy="982617"/>
        </a:xfrm>
        <a:prstGeom prst="rect">
          <a:avLst/>
        </a:prstGeom>
      </xdr:spPr>
    </xdr:pic>
    <xdr:clientData/>
  </xdr:twoCellAnchor>
  <xdr:twoCellAnchor editAs="oneCell">
    <xdr:from>
      <xdr:col>2</xdr:col>
      <xdr:colOff>640773</xdr:colOff>
      <xdr:row>11</xdr:row>
      <xdr:rowOff>17318</xdr:rowOff>
    </xdr:from>
    <xdr:to>
      <xdr:col>2</xdr:col>
      <xdr:colOff>1917992</xdr:colOff>
      <xdr:row>11</xdr:row>
      <xdr:rowOff>1107135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2D4E0AE9-25DC-AF08-A25A-58C1DC9B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17273" y="4052454"/>
          <a:ext cx="1277219" cy="1089817"/>
        </a:xfrm>
        <a:prstGeom prst="rect">
          <a:avLst/>
        </a:prstGeom>
      </xdr:spPr>
    </xdr:pic>
    <xdr:clientData/>
  </xdr:twoCellAnchor>
  <xdr:twoCellAnchor editAs="oneCell">
    <xdr:from>
      <xdr:col>2</xdr:col>
      <xdr:colOff>1307524</xdr:colOff>
      <xdr:row>28</xdr:row>
      <xdr:rowOff>34636</xdr:rowOff>
    </xdr:from>
    <xdr:to>
      <xdr:col>2</xdr:col>
      <xdr:colOff>2505723</xdr:colOff>
      <xdr:row>28</xdr:row>
      <xdr:rowOff>1061342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DCD7FDE8-C59F-205C-53DE-09E5D2D7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4024" y="9992591"/>
          <a:ext cx="1198199" cy="1026706"/>
        </a:xfrm>
        <a:prstGeom prst="rect">
          <a:avLst/>
        </a:prstGeom>
      </xdr:spPr>
    </xdr:pic>
    <xdr:clientData/>
  </xdr:twoCellAnchor>
  <xdr:twoCellAnchor editAs="oneCell">
    <xdr:from>
      <xdr:col>2</xdr:col>
      <xdr:colOff>2623707</xdr:colOff>
      <xdr:row>28</xdr:row>
      <xdr:rowOff>39899</xdr:rowOff>
    </xdr:from>
    <xdr:to>
      <xdr:col>4</xdr:col>
      <xdr:colOff>329046</xdr:colOff>
      <xdr:row>28</xdr:row>
      <xdr:rowOff>1111630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CCB60463-67B9-329F-FED1-BF9B83887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00207" y="9997854"/>
          <a:ext cx="1082384" cy="1071731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1047750</xdr:colOff>
      <xdr:row>56</xdr:row>
      <xdr:rowOff>43296</xdr:rowOff>
    </xdr:from>
    <xdr:to>
      <xdr:col>2</xdr:col>
      <xdr:colOff>2215199</xdr:colOff>
      <xdr:row>56</xdr:row>
      <xdr:rowOff>1052447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22F23706-25D5-6AB5-B17E-AAC611DDA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0" y="18591069"/>
          <a:ext cx="1167449" cy="1009151"/>
        </a:xfrm>
        <a:prstGeom prst="rect">
          <a:avLst/>
        </a:prstGeom>
      </xdr:spPr>
    </xdr:pic>
    <xdr:clientData/>
  </xdr:twoCellAnchor>
  <xdr:twoCellAnchor editAs="oneCell">
    <xdr:from>
      <xdr:col>2</xdr:col>
      <xdr:colOff>1705841</xdr:colOff>
      <xdr:row>79</xdr:row>
      <xdr:rowOff>8661</xdr:rowOff>
    </xdr:from>
    <xdr:to>
      <xdr:col>2</xdr:col>
      <xdr:colOff>2653548</xdr:colOff>
      <xdr:row>80</xdr:row>
      <xdr:rowOff>1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6E487C6F-F7A8-F299-4C95-B9B4085B7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82341" y="26332297"/>
          <a:ext cx="947707" cy="1125681"/>
        </a:xfrm>
        <a:prstGeom prst="rect">
          <a:avLst/>
        </a:prstGeom>
      </xdr:spPr>
    </xdr:pic>
    <xdr:clientData/>
  </xdr:twoCellAnchor>
  <xdr:twoCellAnchor editAs="oneCell">
    <xdr:from>
      <xdr:col>2</xdr:col>
      <xdr:colOff>848591</xdr:colOff>
      <xdr:row>105</xdr:row>
      <xdr:rowOff>25736</xdr:rowOff>
    </xdr:from>
    <xdr:to>
      <xdr:col>2</xdr:col>
      <xdr:colOff>1905000</xdr:colOff>
      <xdr:row>105</xdr:row>
      <xdr:rowOff>1082145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86BDDD12-9883-973C-6D14-5A451B1B9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325091" y="34722713"/>
          <a:ext cx="1056409" cy="10564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781052</xdr:colOff>
      <xdr:row>1</xdr:row>
      <xdr:rowOff>32904</xdr:rowOff>
    </xdr:from>
    <xdr:to>
      <xdr:col>2</xdr:col>
      <xdr:colOff>1593274</xdr:colOff>
      <xdr:row>2</xdr:row>
      <xdr:rowOff>112568</xdr:rowOff>
    </xdr:to>
    <xdr:pic>
      <xdr:nvPicPr>
        <xdr:cNvPr id="5" name="Picture 153499">
          <a:extLst>
            <a:ext uri="{FF2B5EF4-FFF2-40B4-BE49-F238E27FC236}">
              <a16:creationId xmlns:a16="http://schemas.microsoft.com/office/drawing/2014/main" id="{FA3DE52D-E85A-A04C-AF61-187364CA9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2" y="284018"/>
          <a:ext cx="812222" cy="12140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1056409</xdr:colOff>
      <xdr:row>19</xdr:row>
      <xdr:rowOff>60614</xdr:rowOff>
    </xdr:from>
    <xdr:to>
      <xdr:col>2</xdr:col>
      <xdr:colOff>1801091</xdr:colOff>
      <xdr:row>20</xdr:row>
      <xdr:rowOff>127058</xdr:rowOff>
    </xdr:to>
    <xdr:pic>
      <xdr:nvPicPr>
        <xdr:cNvPr id="7" name="Picture 153500">
          <a:extLst>
            <a:ext uri="{FF2B5EF4-FFF2-40B4-BE49-F238E27FC236}">
              <a16:creationId xmlns:a16="http://schemas.microsoft.com/office/drawing/2014/main" id="{CB5EABCB-2853-1AC8-6AEC-A57AB49EFA3B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32909" y="6468341"/>
          <a:ext cx="744682" cy="1200785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753341</xdr:colOff>
      <xdr:row>32</xdr:row>
      <xdr:rowOff>69273</xdr:rowOff>
    </xdr:from>
    <xdr:to>
      <xdr:col>2</xdr:col>
      <xdr:colOff>2052205</xdr:colOff>
      <xdr:row>34</xdr:row>
      <xdr:rowOff>8659</xdr:rowOff>
    </xdr:to>
    <xdr:pic>
      <xdr:nvPicPr>
        <xdr:cNvPr id="9" name="Picture 1129">
          <a:extLst>
            <a:ext uri="{FF2B5EF4-FFF2-40B4-BE49-F238E27FC236}">
              <a16:creationId xmlns:a16="http://schemas.microsoft.com/office/drawing/2014/main" id="{774ED30B-C8E5-F904-A748-F43412F283A9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29841" y="11092296"/>
          <a:ext cx="1298864" cy="1324841"/>
        </a:xfrm>
        <a:prstGeom prst="rect">
          <a:avLst/>
        </a:prstGeom>
      </xdr:spPr>
    </xdr:pic>
    <xdr:clientData/>
  </xdr:twoCellAnchor>
  <xdr:twoCellAnchor editAs="oneCell">
    <xdr:from>
      <xdr:col>2</xdr:col>
      <xdr:colOff>727364</xdr:colOff>
      <xdr:row>63</xdr:row>
      <xdr:rowOff>8658</xdr:rowOff>
    </xdr:from>
    <xdr:to>
      <xdr:col>2</xdr:col>
      <xdr:colOff>2000251</xdr:colOff>
      <xdr:row>63</xdr:row>
      <xdr:rowOff>1106977</xdr:rowOff>
    </xdr:to>
    <xdr:pic>
      <xdr:nvPicPr>
        <xdr:cNvPr id="11" name="Picture 1407">
          <a:extLst>
            <a:ext uri="{FF2B5EF4-FFF2-40B4-BE49-F238E27FC236}">
              <a16:creationId xmlns:a16="http://schemas.microsoft.com/office/drawing/2014/main" id="{0320A13E-9BB1-5FD3-D847-9252F3004551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03864" y="20599976"/>
          <a:ext cx="1272887" cy="109831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96</xdr:row>
      <xdr:rowOff>121228</xdr:rowOff>
    </xdr:from>
    <xdr:to>
      <xdr:col>2</xdr:col>
      <xdr:colOff>1818409</xdr:colOff>
      <xdr:row>96</xdr:row>
      <xdr:rowOff>1073727</xdr:rowOff>
    </xdr:to>
    <xdr:pic>
      <xdr:nvPicPr>
        <xdr:cNvPr id="13" name="Picture 153207">
          <a:extLst>
            <a:ext uri="{FF2B5EF4-FFF2-40B4-BE49-F238E27FC236}">
              <a16:creationId xmlns:a16="http://schemas.microsoft.com/office/drawing/2014/main" id="{748E8F5E-F541-B08B-00CD-5FC5532512D3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38500" y="31510433"/>
          <a:ext cx="1056409" cy="952499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753343</xdr:colOff>
      <xdr:row>116</xdr:row>
      <xdr:rowOff>16984</xdr:rowOff>
    </xdr:from>
    <xdr:to>
      <xdr:col>2</xdr:col>
      <xdr:colOff>1896343</xdr:colOff>
      <xdr:row>117</xdr:row>
      <xdr:rowOff>23727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0143B180-131A-9FC0-86C1-5FE943045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9843" y="37701348"/>
          <a:ext cx="1143000" cy="11410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736024</xdr:colOff>
      <xdr:row>139</xdr:row>
      <xdr:rowOff>77932</xdr:rowOff>
    </xdr:from>
    <xdr:to>
      <xdr:col>2</xdr:col>
      <xdr:colOff>1749138</xdr:colOff>
      <xdr:row>139</xdr:row>
      <xdr:rowOff>1086991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9E1D094F-FCC7-7032-DB7F-37E8A0A4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524" y="45477546"/>
          <a:ext cx="1013114" cy="1009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917864</xdr:colOff>
      <xdr:row>160</xdr:row>
      <xdr:rowOff>17318</xdr:rowOff>
    </xdr:from>
    <xdr:to>
      <xdr:col>2</xdr:col>
      <xdr:colOff>1818410</xdr:colOff>
      <xdr:row>161</xdr:row>
      <xdr:rowOff>17318</xdr:rowOff>
    </xdr:to>
    <xdr:pic>
      <xdr:nvPicPr>
        <xdr:cNvPr id="20" name="Picture 153209">
          <a:extLst>
            <a:ext uri="{FF2B5EF4-FFF2-40B4-BE49-F238E27FC236}">
              <a16:creationId xmlns:a16="http://schemas.microsoft.com/office/drawing/2014/main" id="{2303ABC1-4AF9-7E83-C050-A02EF9BCA220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394364" y="51963204"/>
          <a:ext cx="900546" cy="1134341"/>
        </a:xfrm>
        <a:prstGeom prst="rect">
          <a:avLst/>
        </a:prstGeom>
      </xdr:spPr>
    </xdr:pic>
    <xdr:clientData/>
  </xdr:twoCellAnchor>
  <xdr:twoCellAnchor editAs="oneCell">
    <xdr:from>
      <xdr:col>2</xdr:col>
      <xdr:colOff>822613</xdr:colOff>
      <xdr:row>183</xdr:row>
      <xdr:rowOff>225136</xdr:rowOff>
    </xdr:from>
    <xdr:to>
      <xdr:col>2</xdr:col>
      <xdr:colOff>1956954</xdr:colOff>
      <xdr:row>185</xdr:row>
      <xdr:rowOff>60728</xdr:rowOff>
    </xdr:to>
    <xdr:pic>
      <xdr:nvPicPr>
        <xdr:cNvPr id="22" name="Picture 153210">
          <a:extLst>
            <a:ext uri="{FF2B5EF4-FFF2-40B4-BE49-F238E27FC236}">
              <a16:creationId xmlns:a16="http://schemas.microsoft.com/office/drawing/2014/main" id="{41392AD6-0D42-3587-F9B6-8A1AB15E387A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99113" y="59886272"/>
          <a:ext cx="1134341" cy="1221047"/>
        </a:xfrm>
        <a:prstGeom prst="rect">
          <a:avLst/>
        </a:prstGeom>
      </xdr:spPr>
    </xdr:pic>
    <xdr:clientData/>
  </xdr:twoCellAnchor>
  <xdr:twoCellAnchor editAs="oneCell">
    <xdr:from>
      <xdr:col>2</xdr:col>
      <xdr:colOff>779318</xdr:colOff>
      <xdr:row>211</xdr:row>
      <xdr:rowOff>86590</xdr:rowOff>
    </xdr:from>
    <xdr:to>
      <xdr:col>2</xdr:col>
      <xdr:colOff>2296968</xdr:colOff>
      <xdr:row>212</xdr:row>
      <xdr:rowOff>156210</xdr:rowOff>
    </xdr:to>
    <xdr:pic>
      <xdr:nvPicPr>
        <xdr:cNvPr id="24" name="Picture 153211">
          <a:extLst>
            <a:ext uri="{FF2B5EF4-FFF2-40B4-BE49-F238E27FC236}">
              <a16:creationId xmlns:a16="http://schemas.microsoft.com/office/drawing/2014/main" id="{64C4270B-774E-9D5C-5BB0-8A7AD489C0AC}"/>
            </a:ext>
          </a:extLst>
        </xdr:cNvPr>
        <xdr:cNvPicPr/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55818" y="68623295"/>
          <a:ext cx="1517650" cy="1203960"/>
        </a:xfrm>
        <a:prstGeom prst="rect">
          <a:avLst/>
        </a:prstGeom>
      </xdr:spPr>
    </xdr:pic>
    <xdr:clientData/>
  </xdr:twoCellAnchor>
  <xdr:twoCellAnchor>
    <xdr:from>
      <xdr:col>2</xdr:col>
      <xdr:colOff>225137</xdr:colOff>
      <xdr:row>237</xdr:row>
      <xdr:rowOff>8660</xdr:rowOff>
    </xdr:from>
    <xdr:to>
      <xdr:col>2</xdr:col>
      <xdr:colOff>2457797</xdr:colOff>
      <xdr:row>240</xdr:row>
      <xdr:rowOff>171912</xdr:rowOff>
    </xdr:to>
    <xdr:grpSp>
      <xdr:nvGrpSpPr>
        <xdr:cNvPr id="26" name="Group 121725">
          <a:extLst>
            <a:ext uri="{FF2B5EF4-FFF2-40B4-BE49-F238E27FC236}">
              <a16:creationId xmlns:a16="http://schemas.microsoft.com/office/drawing/2014/main" id="{1DC5D5DE-3DD5-27AB-5A05-9D46ADE38F36}"/>
            </a:ext>
          </a:extLst>
        </xdr:cNvPr>
        <xdr:cNvGrpSpPr/>
      </xdr:nvGrpSpPr>
      <xdr:grpSpPr>
        <a:xfrm>
          <a:off x="2701637" y="76918705"/>
          <a:ext cx="2232660" cy="1808480"/>
          <a:chOff x="0" y="0"/>
          <a:chExt cx="2233029" cy="1808541"/>
        </a:xfrm>
      </xdr:grpSpPr>
      <xdr:pic>
        <xdr:nvPicPr>
          <xdr:cNvPr id="27" name="Picture 2969">
            <a:extLst>
              <a:ext uri="{FF2B5EF4-FFF2-40B4-BE49-F238E27FC236}">
                <a16:creationId xmlns:a16="http://schemas.microsoft.com/office/drawing/2014/main" id="{DF2A5ADC-1276-736D-E0EF-8FEF8E210F1F}"/>
              </a:ext>
            </a:extLst>
          </xdr:cNvPr>
          <xdr:cNvPicPr/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0" y="0"/>
            <a:ext cx="1399719" cy="1633005"/>
          </a:xfrm>
          <a:prstGeom prst="rect">
            <a:avLst/>
          </a:prstGeom>
        </xdr:spPr>
      </xdr:pic>
      <xdr:pic>
        <xdr:nvPicPr>
          <xdr:cNvPr id="28" name="Picture 2971">
            <a:extLst>
              <a:ext uri="{FF2B5EF4-FFF2-40B4-BE49-F238E27FC236}">
                <a16:creationId xmlns:a16="http://schemas.microsoft.com/office/drawing/2014/main" id="{4CC22B1C-640D-DC0A-EF36-FFF0B75B211D}"/>
              </a:ext>
            </a:extLst>
          </xdr:cNvPr>
          <xdr:cNvPicPr/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833310" y="175536"/>
            <a:ext cx="1399719" cy="163300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554182</xdr:colOff>
      <xdr:row>263</xdr:row>
      <xdr:rowOff>8660</xdr:rowOff>
    </xdr:from>
    <xdr:to>
      <xdr:col>2</xdr:col>
      <xdr:colOff>2311977</xdr:colOff>
      <xdr:row>263</xdr:row>
      <xdr:rowOff>1117023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23B385EB-3D86-52CD-7023-345E30CECC4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7" b="13630"/>
        <a:stretch/>
      </xdr:blipFill>
      <xdr:spPr bwMode="auto">
        <a:xfrm>
          <a:off x="3030682" y="85101546"/>
          <a:ext cx="1757795" cy="1108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597478</xdr:colOff>
      <xdr:row>285</xdr:row>
      <xdr:rowOff>233794</xdr:rowOff>
    </xdr:from>
    <xdr:to>
      <xdr:col>2</xdr:col>
      <xdr:colOff>2060518</xdr:colOff>
      <xdr:row>287</xdr:row>
      <xdr:rowOff>128500</xdr:rowOff>
    </xdr:to>
    <xdr:pic>
      <xdr:nvPicPr>
        <xdr:cNvPr id="34" name="Picture 3697">
          <a:extLst>
            <a:ext uri="{FF2B5EF4-FFF2-40B4-BE49-F238E27FC236}">
              <a16:creationId xmlns:a16="http://schemas.microsoft.com/office/drawing/2014/main" id="{3A05AF3D-3A8D-301E-2B26-DFE0BC3DCBBC}"/>
            </a:ext>
          </a:extLst>
        </xdr:cNvPr>
        <xdr:cNvPicPr/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073978" y="92219317"/>
          <a:ext cx="1463040" cy="1280160"/>
        </a:xfrm>
        <a:prstGeom prst="rect">
          <a:avLst/>
        </a:prstGeom>
      </xdr:spPr>
    </xdr:pic>
    <xdr:clientData/>
  </xdr:twoCellAnchor>
  <xdr:twoCellAnchor editAs="oneCell">
    <xdr:from>
      <xdr:col>2</xdr:col>
      <xdr:colOff>736024</xdr:colOff>
      <xdr:row>308</xdr:row>
      <xdr:rowOff>129886</xdr:rowOff>
    </xdr:from>
    <xdr:to>
      <xdr:col>2</xdr:col>
      <xdr:colOff>2218774</xdr:colOff>
      <xdr:row>310</xdr:row>
      <xdr:rowOff>33167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39600F41-C616-B3FB-2290-10211C12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2524" y="99163909"/>
          <a:ext cx="1482750" cy="1288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398318</xdr:colOff>
      <xdr:row>327</xdr:row>
      <xdr:rowOff>61537</xdr:rowOff>
    </xdr:from>
    <xdr:to>
      <xdr:col>2</xdr:col>
      <xdr:colOff>1312739</xdr:colOff>
      <xdr:row>327</xdr:row>
      <xdr:rowOff>967674</xdr:rowOff>
    </xdr:to>
    <xdr:pic>
      <xdr:nvPicPr>
        <xdr:cNvPr id="38" name="Picture 153213">
          <a:extLst>
            <a:ext uri="{FF2B5EF4-FFF2-40B4-BE49-F238E27FC236}">
              <a16:creationId xmlns:a16="http://schemas.microsoft.com/office/drawing/2014/main" id="{4C18EB08-FE7A-6E0D-9DC9-6F52D3802C58}"/>
            </a:ext>
          </a:extLst>
        </xdr:cNvPr>
        <xdr:cNvPicPr/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874818" y="105139605"/>
          <a:ext cx="914421" cy="906137"/>
        </a:xfrm>
        <a:prstGeom prst="rect">
          <a:avLst/>
        </a:prstGeom>
      </xdr:spPr>
    </xdr:pic>
    <xdr:clientData/>
  </xdr:twoCellAnchor>
  <xdr:twoCellAnchor editAs="oneCell">
    <xdr:from>
      <xdr:col>2</xdr:col>
      <xdr:colOff>1185718</xdr:colOff>
      <xdr:row>327</xdr:row>
      <xdr:rowOff>25978</xdr:rowOff>
    </xdr:from>
    <xdr:to>
      <xdr:col>2</xdr:col>
      <xdr:colOff>2329295</xdr:colOff>
      <xdr:row>328</xdr:row>
      <xdr:rowOff>34637</xdr:rowOff>
    </xdr:to>
    <xdr:pic>
      <xdr:nvPicPr>
        <xdr:cNvPr id="39" name="Picture 4156">
          <a:extLst>
            <a:ext uri="{FF2B5EF4-FFF2-40B4-BE49-F238E27FC236}">
              <a16:creationId xmlns:a16="http://schemas.microsoft.com/office/drawing/2014/main" id="{07428EB8-907F-E94A-07AD-4431BBFDD925}"/>
            </a:ext>
          </a:extLst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662218" y="105104046"/>
          <a:ext cx="1143577" cy="1143000"/>
        </a:xfrm>
        <a:prstGeom prst="rect">
          <a:avLst/>
        </a:prstGeom>
      </xdr:spPr>
    </xdr:pic>
    <xdr:clientData/>
  </xdr:twoCellAnchor>
  <xdr:twoCellAnchor>
    <xdr:from>
      <xdr:col>2</xdr:col>
      <xdr:colOff>538937</xdr:colOff>
      <xdr:row>351</xdr:row>
      <xdr:rowOff>51954</xdr:rowOff>
    </xdr:from>
    <xdr:to>
      <xdr:col>2</xdr:col>
      <xdr:colOff>2277341</xdr:colOff>
      <xdr:row>352</xdr:row>
      <xdr:rowOff>69272</xdr:rowOff>
    </xdr:to>
    <xdr:grpSp>
      <xdr:nvGrpSpPr>
        <xdr:cNvPr id="42" name="Group 152873">
          <a:extLst>
            <a:ext uri="{FF2B5EF4-FFF2-40B4-BE49-F238E27FC236}">
              <a16:creationId xmlns:a16="http://schemas.microsoft.com/office/drawing/2014/main" id="{1B442BDE-BF5C-3D18-A32D-108C14273E00}"/>
            </a:ext>
          </a:extLst>
        </xdr:cNvPr>
        <xdr:cNvGrpSpPr/>
      </xdr:nvGrpSpPr>
      <xdr:grpSpPr>
        <a:xfrm>
          <a:off x="3015437" y="112429636"/>
          <a:ext cx="1738404" cy="1151659"/>
          <a:chOff x="54038" y="0"/>
          <a:chExt cx="2129507" cy="1576512"/>
        </a:xfrm>
      </xdr:grpSpPr>
      <xdr:pic>
        <xdr:nvPicPr>
          <xdr:cNvPr id="43" name="Picture 153214">
            <a:extLst>
              <a:ext uri="{FF2B5EF4-FFF2-40B4-BE49-F238E27FC236}">
                <a16:creationId xmlns:a16="http://schemas.microsoft.com/office/drawing/2014/main" id="{4B91A1FA-61B2-B4A3-3EAB-389D62C2CEEF}"/>
              </a:ext>
            </a:extLst>
          </xdr:cNvPr>
          <xdr:cNvPicPr/>
        </xdr:nvPicPr>
        <xdr:blipFill>
          <a:blip xmlns:r="http://schemas.openxmlformats.org/officeDocument/2006/relationships" r:embed="rId18"/>
          <a:stretch>
            <a:fillRect/>
          </a:stretch>
        </xdr:blipFill>
        <xdr:spPr>
          <a:xfrm>
            <a:off x="54038" y="139189"/>
            <a:ext cx="1109472" cy="1085088"/>
          </a:xfrm>
          <a:prstGeom prst="rect">
            <a:avLst/>
          </a:prstGeom>
        </xdr:spPr>
      </xdr:pic>
      <xdr:pic>
        <xdr:nvPicPr>
          <xdr:cNvPr id="44" name="Picture 4447">
            <a:extLst>
              <a:ext uri="{FF2B5EF4-FFF2-40B4-BE49-F238E27FC236}">
                <a16:creationId xmlns:a16="http://schemas.microsoft.com/office/drawing/2014/main" id="{A705296B-F0FE-8F9C-44A8-754B1561ACF9}"/>
              </a:ext>
            </a:extLst>
          </xdr:cNvPr>
          <xdr:cNvPicPr/>
        </xdr:nvPicPr>
        <xdr:blipFill>
          <a:blip xmlns:r="http://schemas.openxmlformats.org/officeDocument/2006/relationships" r:embed="rId19"/>
          <a:stretch>
            <a:fillRect/>
          </a:stretch>
        </xdr:blipFill>
        <xdr:spPr>
          <a:xfrm>
            <a:off x="1051206" y="0"/>
            <a:ext cx="1132339" cy="157651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571500</xdr:colOff>
      <xdr:row>381</xdr:row>
      <xdr:rowOff>138546</xdr:rowOff>
    </xdr:from>
    <xdr:to>
      <xdr:col>2</xdr:col>
      <xdr:colOff>2228850</xdr:colOff>
      <xdr:row>383</xdr:row>
      <xdr:rowOff>204066</xdr:rowOff>
    </xdr:to>
    <xdr:pic>
      <xdr:nvPicPr>
        <xdr:cNvPr id="48" name="Picture 4709">
          <a:extLst>
            <a:ext uri="{FF2B5EF4-FFF2-40B4-BE49-F238E27FC236}">
              <a16:creationId xmlns:a16="http://schemas.microsoft.com/office/drawing/2014/main" id="{1B4DCAA5-60F8-A85D-D592-F05A79B17440}"/>
            </a:ext>
          </a:extLst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048000" y="121798773"/>
          <a:ext cx="1657350" cy="1450975"/>
        </a:xfrm>
        <a:prstGeom prst="rect">
          <a:avLst/>
        </a:prstGeom>
      </xdr:spPr>
    </xdr:pic>
    <xdr:clientData/>
  </xdr:twoCellAnchor>
  <xdr:twoCellAnchor editAs="oneCell">
    <xdr:from>
      <xdr:col>2</xdr:col>
      <xdr:colOff>874568</xdr:colOff>
      <xdr:row>404</xdr:row>
      <xdr:rowOff>0</xdr:rowOff>
    </xdr:from>
    <xdr:to>
      <xdr:col>2</xdr:col>
      <xdr:colOff>1922318</xdr:colOff>
      <xdr:row>405</xdr:row>
      <xdr:rowOff>32789</xdr:rowOff>
    </xdr:to>
    <xdr:pic>
      <xdr:nvPicPr>
        <xdr:cNvPr id="50" name="Picture 4933">
          <a:extLst>
            <a:ext uri="{FF2B5EF4-FFF2-40B4-BE49-F238E27FC236}">
              <a16:creationId xmlns:a16="http://schemas.microsoft.com/office/drawing/2014/main" id="{06F563BE-4D51-F3D3-EB26-4FE410701295}"/>
            </a:ext>
          </a:extLst>
        </xdr:cNvPr>
        <xdr:cNvPicPr/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51068" y="128803977"/>
          <a:ext cx="1047750" cy="1167130"/>
        </a:xfrm>
        <a:prstGeom prst="rect">
          <a:avLst/>
        </a:prstGeom>
      </xdr:spPr>
    </xdr:pic>
    <xdr:clientData/>
  </xdr:twoCellAnchor>
  <xdr:twoCellAnchor editAs="oneCell">
    <xdr:from>
      <xdr:col>2</xdr:col>
      <xdr:colOff>614796</xdr:colOff>
      <xdr:row>422</xdr:row>
      <xdr:rowOff>25977</xdr:rowOff>
    </xdr:from>
    <xdr:to>
      <xdr:col>2</xdr:col>
      <xdr:colOff>2016876</xdr:colOff>
      <xdr:row>422</xdr:row>
      <xdr:rowOff>1113732</xdr:rowOff>
    </xdr:to>
    <xdr:pic>
      <xdr:nvPicPr>
        <xdr:cNvPr id="52" name="Picture 5136">
          <a:extLst>
            <a:ext uri="{FF2B5EF4-FFF2-40B4-BE49-F238E27FC236}">
              <a16:creationId xmlns:a16="http://schemas.microsoft.com/office/drawing/2014/main" id="{0939BB7D-5692-BF98-9F74-5CCB0B7329AE}"/>
            </a:ext>
          </a:extLst>
        </xdr:cNvPr>
        <xdr:cNvPicPr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091296" y="134718136"/>
          <a:ext cx="1402080" cy="10877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692727</xdr:colOff>
      <xdr:row>1</xdr:row>
      <xdr:rowOff>60613</xdr:rowOff>
    </xdr:from>
    <xdr:to>
      <xdr:col>2</xdr:col>
      <xdr:colOff>1745557</xdr:colOff>
      <xdr:row>1</xdr:row>
      <xdr:rowOff>1088043</xdr:rowOff>
    </xdr:to>
    <xdr:pic>
      <xdr:nvPicPr>
        <xdr:cNvPr id="28" name="Picture 8057">
          <a:extLst>
            <a:ext uri="{FF2B5EF4-FFF2-40B4-BE49-F238E27FC236}">
              <a16:creationId xmlns:a16="http://schemas.microsoft.com/office/drawing/2014/main" id="{4E313BC3-1AAA-170B-9651-B1CC006EEF6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9227" y="311727"/>
          <a:ext cx="1052830" cy="1027430"/>
        </a:xfrm>
        <a:prstGeom prst="rect">
          <a:avLst/>
        </a:prstGeom>
      </xdr:spPr>
    </xdr:pic>
    <xdr:clientData/>
  </xdr:twoCellAnchor>
  <xdr:twoCellAnchor editAs="oneCell">
    <xdr:from>
      <xdr:col>2</xdr:col>
      <xdr:colOff>658091</xdr:colOff>
      <xdr:row>22</xdr:row>
      <xdr:rowOff>34637</xdr:rowOff>
    </xdr:from>
    <xdr:to>
      <xdr:col>2</xdr:col>
      <xdr:colOff>1877291</xdr:colOff>
      <xdr:row>22</xdr:row>
      <xdr:rowOff>1117947</xdr:rowOff>
    </xdr:to>
    <xdr:pic>
      <xdr:nvPicPr>
        <xdr:cNvPr id="30" name="Picture 8314">
          <a:extLst>
            <a:ext uri="{FF2B5EF4-FFF2-40B4-BE49-F238E27FC236}">
              <a16:creationId xmlns:a16="http://schemas.microsoft.com/office/drawing/2014/main" id="{C47A48A1-9952-F9BE-F0CA-50B15F0C5703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34591" y="7022523"/>
          <a:ext cx="1219200" cy="1083310"/>
        </a:xfrm>
        <a:prstGeom prst="rect">
          <a:avLst/>
        </a:prstGeom>
      </xdr:spPr>
    </xdr:pic>
    <xdr:clientData/>
  </xdr:twoCellAnchor>
  <xdr:twoCellAnchor editAs="oneCell">
    <xdr:from>
      <xdr:col>2</xdr:col>
      <xdr:colOff>597477</xdr:colOff>
      <xdr:row>49</xdr:row>
      <xdr:rowOff>43295</xdr:rowOff>
    </xdr:from>
    <xdr:to>
      <xdr:col>2</xdr:col>
      <xdr:colOff>1856682</xdr:colOff>
      <xdr:row>50</xdr:row>
      <xdr:rowOff>43064</xdr:rowOff>
    </xdr:to>
    <xdr:pic>
      <xdr:nvPicPr>
        <xdr:cNvPr id="32" name="Picture 8652">
          <a:extLst>
            <a:ext uri="{FF2B5EF4-FFF2-40B4-BE49-F238E27FC236}">
              <a16:creationId xmlns:a16="http://schemas.microsoft.com/office/drawing/2014/main" id="{5AD850A6-4B53-B66E-9F33-6E869A4CC44A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73977" y="15179386"/>
          <a:ext cx="1259205" cy="1134110"/>
        </a:xfrm>
        <a:prstGeom prst="rect">
          <a:avLst/>
        </a:prstGeom>
      </xdr:spPr>
    </xdr:pic>
    <xdr:clientData/>
  </xdr:twoCellAnchor>
  <xdr:twoCellAnchor editAs="oneCell">
    <xdr:from>
      <xdr:col>2</xdr:col>
      <xdr:colOff>502227</xdr:colOff>
      <xdr:row>102</xdr:row>
      <xdr:rowOff>216477</xdr:rowOff>
    </xdr:from>
    <xdr:to>
      <xdr:col>2</xdr:col>
      <xdr:colOff>2327852</xdr:colOff>
      <xdr:row>104</xdr:row>
      <xdr:rowOff>48317</xdr:rowOff>
    </xdr:to>
    <xdr:pic>
      <xdr:nvPicPr>
        <xdr:cNvPr id="34" name="Picture 9093">
          <a:extLst>
            <a:ext uri="{FF2B5EF4-FFF2-40B4-BE49-F238E27FC236}">
              <a16:creationId xmlns:a16="http://schemas.microsoft.com/office/drawing/2014/main" id="{BD20CFC3-4B38-5888-630E-C0D086D3CE29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8727" y="30505977"/>
          <a:ext cx="1825625" cy="12172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216478</xdr:colOff>
      <xdr:row>1</xdr:row>
      <xdr:rowOff>69272</xdr:rowOff>
    </xdr:from>
    <xdr:to>
      <xdr:col>2</xdr:col>
      <xdr:colOff>1326747</xdr:colOff>
      <xdr:row>1</xdr:row>
      <xdr:rowOff>1051853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7FA5B64F-D41A-88C9-FDA4-BFD11707E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978" y="320386"/>
          <a:ext cx="1108364" cy="978771"/>
        </a:xfrm>
        <a:prstGeom prst="rect">
          <a:avLst/>
        </a:prstGeom>
      </xdr:spPr>
    </xdr:pic>
    <xdr:clientData/>
  </xdr:twoCellAnchor>
  <xdr:twoCellAnchor editAs="oneCell">
    <xdr:from>
      <xdr:col>2</xdr:col>
      <xdr:colOff>1478193</xdr:colOff>
      <xdr:row>1</xdr:row>
      <xdr:rowOff>60614</xdr:rowOff>
    </xdr:from>
    <xdr:to>
      <xdr:col>2</xdr:col>
      <xdr:colOff>2666585</xdr:colOff>
      <xdr:row>1</xdr:row>
      <xdr:rowOff>1071822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E53578E1-0405-BA02-61C9-493AA8925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4693" y="311728"/>
          <a:ext cx="1188392" cy="1013113"/>
        </a:xfrm>
        <a:prstGeom prst="rect">
          <a:avLst/>
        </a:prstGeom>
      </xdr:spPr>
    </xdr:pic>
    <xdr:clientData/>
  </xdr:twoCellAnchor>
  <xdr:oneCellAnchor>
    <xdr:from>
      <xdr:col>2</xdr:col>
      <xdr:colOff>216478</xdr:colOff>
      <xdr:row>9</xdr:row>
      <xdr:rowOff>69272</xdr:rowOff>
    </xdr:from>
    <xdr:ext cx="1108364" cy="978771"/>
    <xdr:pic>
      <xdr:nvPicPr>
        <xdr:cNvPr id="14" name="Obraz 13">
          <a:extLst>
            <a:ext uri="{FF2B5EF4-FFF2-40B4-BE49-F238E27FC236}">
              <a16:creationId xmlns:a16="http://schemas.microsoft.com/office/drawing/2014/main" id="{E8DFBB0D-AF88-4267-ACF0-F23F12C06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978" y="320386"/>
          <a:ext cx="1108364" cy="978771"/>
        </a:xfrm>
        <a:prstGeom prst="rect">
          <a:avLst/>
        </a:prstGeom>
      </xdr:spPr>
    </xdr:pic>
    <xdr:clientData/>
  </xdr:oneCellAnchor>
  <xdr:oneCellAnchor>
    <xdr:from>
      <xdr:col>2</xdr:col>
      <xdr:colOff>1478193</xdr:colOff>
      <xdr:row>9</xdr:row>
      <xdr:rowOff>60614</xdr:rowOff>
    </xdr:from>
    <xdr:ext cx="1188392" cy="1013113"/>
    <xdr:pic>
      <xdr:nvPicPr>
        <xdr:cNvPr id="15" name="Obraz 14">
          <a:extLst>
            <a:ext uri="{FF2B5EF4-FFF2-40B4-BE49-F238E27FC236}">
              <a16:creationId xmlns:a16="http://schemas.microsoft.com/office/drawing/2014/main" id="{D95F57A7-A68D-4728-820F-04D60130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4693" y="311728"/>
          <a:ext cx="1188392" cy="1013113"/>
        </a:xfrm>
        <a:prstGeom prst="rect">
          <a:avLst/>
        </a:prstGeom>
      </xdr:spPr>
    </xdr:pic>
    <xdr:clientData/>
  </xdr:oneCellAnchor>
  <xdr:twoCellAnchor editAs="oneCell">
    <xdr:from>
      <xdr:col>2</xdr:col>
      <xdr:colOff>303068</xdr:colOff>
      <xdr:row>30</xdr:row>
      <xdr:rowOff>51954</xdr:rowOff>
    </xdr:from>
    <xdr:to>
      <xdr:col>2</xdr:col>
      <xdr:colOff>1298864</xdr:colOff>
      <xdr:row>30</xdr:row>
      <xdr:rowOff>1103072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13B236E0-1067-1330-92FF-20BF994D1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79568" y="15620999"/>
          <a:ext cx="995796" cy="1051118"/>
        </a:xfrm>
        <a:prstGeom prst="rect">
          <a:avLst/>
        </a:prstGeom>
      </xdr:spPr>
    </xdr:pic>
    <xdr:clientData/>
  </xdr:twoCellAnchor>
  <xdr:twoCellAnchor editAs="oneCell">
    <xdr:from>
      <xdr:col>2</xdr:col>
      <xdr:colOff>1352782</xdr:colOff>
      <xdr:row>30</xdr:row>
      <xdr:rowOff>43295</xdr:rowOff>
    </xdr:from>
    <xdr:to>
      <xdr:col>2</xdr:col>
      <xdr:colOff>2333780</xdr:colOff>
      <xdr:row>30</xdr:row>
      <xdr:rowOff>1129492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EF762E6B-0D74-3B76-BCB3-7225F3388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29282" y="15612340"/>
          <a:ext cx="982903" cy="1082387"/>
        </a:xfrm>
        <a:prstGeom prst="rect">
          <a:avLst/>
        </a:prstGeom>
      </xdr:spPr>
    </xdr:pic>
    <xdr:clientData/>
  </xdr:twoCellAnchor>
  <xdr:twoCellAnchor editAs="oneCell">
    <xdr:from>
      <xdr:col>2</xdr:col>
      <xdr:colOff>121227</xdr:colOff>
      <xdr:row>48</xdr:row>
      <xdr:rowOff>112569</xdr:rowOff>
    </xdr:from>
    <xdr:to>
      <xdr:col>2</xdr:col>
      <xdr:colOff>1177636</xdr:colOff>
      <xdr:row>48</xdr:row>
      <xdr:rowOff>1062068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90F94606-544A-7990-FC82-69D9C1395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97727" y="30895637"/>
          <a:ext cx="1056409" cy="947594"/>
        </a:xfrm>
        <a:prstGeom prst="rect">
          <a:avLst/>
        </a:prstGeom>
      </xdr:spPr>
    </xdr:pic>
    <xdr:clientData/>
  </xdr:twoCellAnchor>
  <xdr:twoCellAnchor editAs="oneCell">
    <xdr:from>
      <xdr:col>2</xdr:col>
      <xdr:colOff>1350817</xdr:colOff>
      <xdr:row>48</xdr:row>
      <xdr:rowOff>25978</xdr:rowOff>
    </xdr:from>
    <xdr:to>
      <xdr:col>2</xdr:col>
      <xdr:colOff>2540923</xdr:colOff>
      <xdr:row>48</xdr:row>
      <xdr:rowOff>1109408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EBE03879-5D69-5DD7-DD0D-57A4C11F9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27317" y="30809046"/>
          <a:ext cx="1186296" cy="1085335"/>
        </a:xfrm>
        <a:prstGeom prst="rect">
          <a:avLst/>
        </a:prstGeom>
      </xdr:spPr>
    </xdr:pic>
    <xdr:clientData/>
  </xdr:twoCellAnchor>
  <xdr:twoCellAnchor editAs="oneCell">
    <xdr:from>
      <xdr:col>2</xdr:col>
      <xdr:colOff>1013116</xdr:colOff>
      <xdr:row>68</xdr:row>
      <xdr:rowOff>233795</xdr:rowOff>
    </xdr:from>
    <xdr:to>
      <xdr:col>2</xdr:col>
      <xdr:colOff>1854951</xdr:colOff>
      <xdr:row>69</xdr:row>
      <xdr:rowOff>1131415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2E083812-0CB6-D909-6DAE-25488370F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489616" y="48672750"/>
          <a:ext cx="839930" cy="1146828"/>
        </a:xfrm>
        <a:prstGeom prst="rect">
          <a:avLst/>
        </a:prstGeom>
      </xdr:spPr>
    </xdr:pic>
    <xdr:clientData/>
  </xdr:twoCellAnchor>
  <xdr:twoCellAnchor editAs="oneCell">
    <xdr:from>
      <xdr:col>2</xdr:col>
      <xdr:colOff>1801090</xdr:colOff>
      <xdr:row>69</xdr:row>
      <xdr:rowOff>103910</xdr:rowOff>
    </xdr:from>
    <xdr:to>
      <xdr:col>2</xdr:col>
      <xdr:colOff>2692517</xdr:colOff>
      <xdr:row>69</xdr:row>
      <xdr:rowOff>1030432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D1A69338-D44E-6EEE-A63B-182D958060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t="11594"/>
        <a:stretch/>
      </xdr:blipFill>
      <xdr:spPr>
        <a:xfrm>
          <a:off x="4277590" y="48793978"/>
          <a:ext cx="887617" cy="926522"/>
        </a:xfrm>
        <a:prstGeom prst="rect">
          <a:avLst/>
        </a:prstGeom>
      </xdr:spPr>
    </xdr:pic>
    <xdr:clientData/>
  </xdr:twoCellAnchor>
  <xdr:twoCellAnchor editAs="oneCell">
    <xdr:from>
      <xdr:col>2</xdr:col>
      <xdr:colOff>103909</xdr:colOff>
      <xdr:row>69</xdr:row>
      <xdr:rowOff>60613</xdr:rowOff>
    </xdr:from>
    <xdr:to>
      <xdr:col>2</xdr:col>
      <xdr:colOff>1027963</xdr:colOff>
      <xdr:row>69</xdr:row>
      <xdr:rowOff>1078025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F5F2FEEE-BD9E-E7AF-F20A-3C586A561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80409" y="48750681"/>
          <a:ext cx="924054" cy="1019317"/>
        </a:xfrm>
        <a:prstGeom prst="rect">
          <a:avLst/>
        </a:prstGeom>
      </xdr:spPr>
    </xdr:pic>
    <xdr:clientData/>
  </xdr:twoCellAnchor>
  <xdr:twoCellAnchor editAs="oneCell">
    <xdr:from>
      <xdr:col>2</xdr:col>
      <xdr:colOff>43296</xdr:colOff>
      <xdr:row>106</xdr:row>
      <xdr:rowOff>51955</xdr:rowOff>
    </xdr:from>
    <xdr:to>
      <xdr:col>2</xdr:col>
      <xdr:colOff>1170882</xdr:colOff>
      <xdr:row>106</xdr:row>
      <xdr:rowOff>1091631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AA9D7047-8166-5FCF-FE4D-E1FAB75FD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19796" y="75637160"/>
          <a:ext cx="1125681" cy="1035866"/>
        </a:xfrm>
        <a:prstGeom prst="rect">
          <a:avLst/>
        </a:prstGeom>
      </xdr:spPr>
    </xdr:pic>
    <xdr:clientData/>
  </xdr:twoCellAnchor>
  <xdr:twoCellAnchor editAs="oneCell">
    <xdr:from>
      <xdr:col>2</xdr:col>
      <xdr:colOff>1541320</xdr:colOff>
      <xdr:row>106</xdr:row>
      <xdr:rowOff>8659</xdr:rowOff>
    </xdr:from>
    <xdr:to>
      <xdr:col>2</xdr:col>
      <xdr:colOff>2618433</xdr:colOff>
      <xdr:row>106</xdr:row>
      <xdr:rowOff>1129491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AD069D87-157F-E9DB-7ACC-75B5986E7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017820" y="75593864"/>
          <a:ext cx="1075208" cy="1117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839933</xdr:colOff>
      <xdr:row>1</xdr:row>
      <xdr:rowOff>86591</xdr:rowOff>
    </xdr:from>
    <xdr:to>
      <xdr:col>2</xdr:col>
      <xdr:colOff>1922319</xdr:colOff>
      <xdr:row>1</xdr:row>
      <xdr:rowOff>1058529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20CFEE4B-D352-F0B0-8ACB-3BBFF1D24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16433" y="337705"/>
          <a:ext cx="1082386" cy="971938"/>
        </a:xfrm>
        <a:prstGeom prst="rect">
          <a:avLst/>
        </a:prstGeom>
      </xdr:spPr>
    </xdr:pic>
    <xdr:clientData/>
  </xdr:twoCellAnchor>
  <xdr:twoCellAnchor editAs="oneCell">
    <xdr:from>
      <xdr:col>2</xdr:col>
      <xdr:colOff>458931</xdr:colOff>
      <xdr:row>9</xdr:row>
      <xdr:rowOff>69273</xdr:rowOff>
    </xdr:from>
    <xdr:to>
      <xdr:col>2</xdr:col>
      <xdr:colOff>2147454</xdr:colOff>
      <xdr:row>9</xdr:row>
      <xdr:rowOff>1088860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CDE599B8-FC43-938D-0A53-374C6DEC0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5431" y="6338455"/>
          <a:ext cx="1688523" cy="1019587"/>
        </a:xfrm>
        <a:prstGeom prst="rect">
          <a:avLst/>
        </a:prstGeom>
      </xdr:spPr>
    </xdr:pic>
    <xdr:clientData/>
  </xdr:twoCellAnchor>
  <xdr:twoCellAnchor editAs="oneCell">
    <xdr:from>
      <xdr:col>2</xdr:col>
      <xdr:colOff>796637</xdr:colOff>
      <xdr:row>32</xdr:row>
      <xdr:rowOff>51956</xdr:rowOff>
    </xdr:from>
    <xdr:to>
      <xdr:col>2</xdr:col>
      <xdr:colOff>1939637</xdr:colOff>
      <xdr:row>32</xdr:row>
      <xdr:rowOff>1103234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3FB25E05-5740-52FD-F3ED-033EBB69F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73137" y="21145501"/>
          <a:ext cx="1143000" cy="1051278"/>
        </a:xfrm>
        <a:prstGeom prst="rect">
          <a:avLst/>
        </a:prstGeom>
      </xdr:spPr>
    </xdr:pic>
    <xdr:clientData/>
  </xdr:twoCellAnchor>
  <xdr:twoCellAnchor editAs="oneCell">
    <xdr:from>
      <xdr:col>2</xdr:col>
      <xdr:colOff>744682</xdr:colOff>
      <xdr:row>60</xdr:row>
      <xdr:rowOff>51955</xdr:rowOff>
    </xdr:from>
    <xdr:to>
      <xdr:col>2</xdr:col>
      <xdr:colOff>2052205</xdr:colOff>
      <xdr:row>60</xdr:row>
      <xdr:rowOff>1106188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D20BEA2D-944D-0415-CD33-ADEE99993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21182" y="53859546"/>
          <a:ext cx="1307523" cy="1054233"/>
        </a:xfrm>
        <a:prstGeom prst="rect">
          <a:avLst/>
        </a:prstGeom>
      </xdr:spPr>
    </xdr:pic>
    <xdr:clientData/>
  </xdr:twoCellAnchor>
  <xdr:twoCellAnchor editAs="oneCell">
    <xdr:from>
      <xdr:col>2</xdr:col>
      <xdr:colOff>883227</xdr:colOff>
      <xdr:row>73</xdr:row>
      <xdr:rowOff>43296</xdr:rowOff>
    </xdr:from>
    <xdr:to>
      <xdr:col>2</xdr:col>
      <xdr:colOff>1853045</xdr:colOff>
      <xdr:row>73</xdr:row>
      <xdr:rowOff>1104606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F7305B29-6F94-C696-3B78-A781F89FF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59727" y="67298455"/>
          <a:ext cx="969818" cy="1061310"/>
        </a:xfrm>
        <a:prstGeom prst="rect">
          <a:avLst/>
        </a:prstGeom>
      </xdr:spPr>
    </xdr:pic>
    <xdr:clientData/>
  </xdr:twoCellAnchor>
  <xdr:twoCellAnchor editAs="oneCell">
    <xdr:from>
      <xdr:col>2</xdr:col>
      <xdr:colOff>112568</xdr:colOff>
      <xdr:row>85</xdr:row>
      <xdr:rowOff>43295</xdr:rowOff>
    </xdr:from>
    <xdr:to>
      <xdr:col>2</xdr:col>
      <xdr:colOff>1160318</xdr:colOff>
      <xdr:row>85</xdr:row>
      <xdr:rowOff>1103900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E543E856-DF84-DE60-C05D-221232F5E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589068" y="76035477"/>
          <a:ext cx="1047750" cy="1060605"/>
        </a:xfrm>
        <a:prstGeom prst="rect">
          <a:avLst/>
        </a:prstGeom>
      </xdr:spPr>
    </xdr:pic>
    <xdr:clientData/>
  </xdr:twoCellAnchor>
  <xdr:twoCellAnchor editAs="oneCell">
    <xdr:from>
      <xdr:col>2</xdr:col>
      <xdr:colOff>1472046</xdr:colOff>
      <xdr:row>85</xdr:row>
      <xdr:rowOff>34636</xdr:rowOff>
    </xdr:from>
    <xdr:to>
      <xdr:col>2</xdr:col>
      <xdr:colOff>2555370</xdr:colOff>
      <xdr:row>85</xdr:row>
      <xdr:rowOff>1091045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91912ADE-DF2D-CC33-C60F-9A1C3D365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8546" y="76026818"/>
          <a:ext cx="1083324" cy="1056409"/>
        </a:xfrm>
        <a:prstGeom prst="rect">
          <a:avLst/>
        </a:prstGeom>
      </xdr:spPr>
    </xdr:pic>
    <xdr:clientData/>
  </xdr:twoCellAnchor>
  <xdr:twoCellAnchor editAs="oneCell">
    <xdr:from>
      <xdr:col>2</xdr:col>
      <xdr:colOff>935182</xdr:colOff>
      <xdr:row>105</xdr:row>
      <xdr:rowOff>60612</xdr:rowOff>
    </xdr:from>
    <xdr:to>
      <xdr:col>2</xdr:col>
      <xdr:colOff>1981624</xdr:colOff>
      <xdr:row>105</xdr:row>
      <xdr:rowOff>1076501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5EE29A24-684A-A825-4730-7FF0587BE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11682" y="99856635"/>
          <a:ext cx="1046442" cy="1015889"/>
        </a:xfrm>
        <a:prstGeom prst="rect">
          <a:avLst/>
        </a:prstGeom>
      </xdr:spPr>
    </xdr:pic>
    <xdr:clientData/>
  </xdr:twoCellAnchor>
  <xdr:twoCellAnchor editAs="oneCell">
    <xdr:from>
      <xdr:col>2</xdr:col>
      <xdr:colOff>744682</xdr:colOff>
      <xdr:row>121</xdr:row>
      <xdr:rowOff>60614</xdr:rowOff>
    </xdr:from>
    <xdr:to>
      <xdr:col>2</xdr:col>
      <xdr:colOff>1974272</xdr:colOff>
      <xdr:row>121</xdr:row>
      <xdr:rowOff>1065067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7B54C795-5247-32D2-39B1-EEBEFFA5E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21182" y="115451659"/>
          <a:ext cx="1229590" cy="1004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753341</xdr:colOff>
      <xdr:row>1</xdr:row>
      <xdr:rowOff>43295</xdr:rowOff>
    </xdr:from>
    <xdr:to>
      <xdr:col>2</xdr:col>
      <xdr:colOff>2008909</xdr:colOff>
      <xdr:row>1</xdr:row>
      <xdr:rowOff>1057680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35421BA9-BB35-A722-0C01-926B201C3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9841" y="294409"/>
          <a:ext cx="1255568" cy="1014385"/>
        </a:xfrm>
        <a:prstGeom prst="rect">
          <a:avLst/>
        </a:prstGeom>
      </xdr:spPr>
    </xdr:pic>
    <xdr:clientData/>
  </xdr:twoCellAnchor>
  <xdr:twoCellAnchor editAs="oneCell">
    <xdr:from>
      <xdr:col>2</xdr:col>
      <xdr:colOff>744681</xdr:colOff>
      <xdr:row>16</xdr:row>
      <xdr:rowOff>38349</xdr:rowOff>
    </xdr:from>
    <xdr:to>
      <xdr:col>2</xdr:col>
      <xdr:colOff>2008908</xdr:colOff>
      <xdr:row>16</xdr:row>
      <xdr:rowOff>1100092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1CE9F1B7-31F4-46DC-A3A0-2A7A73A95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1181" y="7563099"/>
          <a:ext cx="1264227" cy="1061743"/>
        </a:xfrm>
        <a:prstGeom prst="rect">
          <a:avLst/>
        </a:prstGeom>
      </xdr:spPr>
    </xdr:pic>
    <xdr:clientData/>
  </xdr:twoCellAnchor>
  <xdr:oneCellAnchor>
    <xdr:from>
      <xdr:col>2</xdr:col>
      <xdr:colOff>744681</xdr:colOff>
      <xdr:row>32</xdr:row>
      <xdr:rowOff>38349</xdr:rowOff>
    </xdr:from>
    <xdr:ext cx="1264227" cy="1061743"/>
    <xdr:pic>
      <xdr:nvPicPr>
        <xdr:cNvPr id="31" name="Obraz 30">
          <a:extLst>
            <a:ext uri="{FF2B5EF4-FFF2-40B4-BE49-F238E27FC236}">
              <a16:creationId xmlns:a16="http://schemas.microsoft.com/office/drawing/2014/main" id="{1AFD3F8B-C73F-48DF-8182-5CD9DB338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1181" y="7563099"/>
          <a:ext cx="1264227" cy="1061743"/>
        </a:xfrm>
        <a:prstGeom prst="rect">
          <a:avLst/>
        </a:prstGeom>
      </xdr:spPr>
    </xdr:pic>
    <xdr:clientData/>
  </xdr:oneCellAnchor>
  <xdr:twoCellAnchor editAs="oneCell">
    <xdr:from>
      <xdr:col>2</xdr:col>
      <xdr:colOff>623455</xdr:colOff>
      <xdr:row>48</xdr:row>
      <xdr:rowOff>25978</xdr:rowOff>
    </xdr:from>
    <xdr:to>
      <xdr:col>2</xdr:col>
      <xdr:colOff>1965614</xdr:colOff>
      <xdr:row>48</xdr:row>
      <xdr:rowOff>1114618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0DBC04BF-2692-DA08-1CC6-699BAC715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99955" y="20591319"/>
          <a:ext cx="1342159" cy="1088640"/>
        </a:xfrm>
        <a:prstGeom prst="rect">
          <a:avLst/>
        </a:prstGeom>
      </xdr:spPr>
    </xdr:pic>
    <xdr:clientData/>
  </xdr:twoCellAnchor>
  <xdr:twoCellAnchor editAs="oneCell">
    <xdr:from>
      <xdr:col>2</xdr:col>
      <xdr:colOff>839932</xdr:colOff>
      <xdr:row>60</xdr:row>
      <xdr:rowOff>86591</xdr:rowOff>
    </xdr:from>
    <xdr:to>
      <xdr:col>2</xdr:col>
      <xdr:colOff>2140404</xdr:colOff>
      <xdr:row>60</xdr:row>
      <xdr:rowOff>1039091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B1BFEF3F-0552-F84C-E06A-4DEF1746C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16432" y="24842932"/>
          <a:ext cx="1300472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701386</xdr:colOff>
      <xdr:row>76</xdr:row>
      <xdr:rowOff>8659</xdr:rowOff>
    </xdr:from>
    <xdr:to>
      <xdr:col>2</xdr:col>
      <xdr:colOff>2017568</xdr:colOff>
      <xdr:row>76</xdr:row>
      <xdr:rowOff>1126058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CE021454-BAF6-8345-B45F-6CE3CEF8C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77886" y="32324386"/>
          <a:ext cx="1316182" cy="1117399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753341</xdr:colOff>
      <xdr:row>92</xdr:row>
      <xdr:rowOff>43296</xdr:rowOff>
    </xdr:from>
    <xdr:to>
      <xdr:col>2</xdr:col>
      <xdr:colOff>2034886</xdr:colOff>
      <xdr:row>92</xdr:row>
      <xdr:rowOff>1123972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A210E6A1-4969-99A2-3BD1-07B00BC19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29841" y="39918410"/>
          <a:ext cx="1281545" cy="1080676"/>
        </a:xfrm>
        <a:prstGeom prst="rect">
          <a:avLst/>
        </a:prstGeom>
      </xdr:spPr>
    </xdr:pic>
    <xdr:clientData/>
  </xdr:twoCellAnchor>
  <xdr:twoCellAnchor editAs="oneCell">
    <xdr:from>
      <xdr:col>2</xdr:col>
      <xdr:colOff>640773</xdr:colOff>
      <xdr:row>108</xdr:row>
      <xdr:rowOff>24086</xdr:rowOff>
    </xdr:from>
    <xdr:to>
      <xdr:col>2</xdr:col>
      <xdr:colOff>2190749</xdr:colOff>
      <xdr:row>108</xdr:row>
      <xdr:rowOff>1081049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BBC8B469-F516-2EED-15E6-D994172F0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117273" y="47363336"/>
          <a:ext cx="1549976" cy="1056963"/>
        </a:xfrm>
        <a:prstGeom prst="rect">
          <a:avLst/>
        </a:prstGeom>
      </xdr:spPr>
    </xdr:pic>
    <xdr:clientData/>
  </xdr:twoCellAnchor>
  <xdr:twoCellAnchor editAs="oneCell">
    <xdr:from>
      <xdr:col>2</xdr:col>
      <xdr:colOff>675409</xdr:colOff>
      <xdr:row>124</xdr:row>
      <xdr:rowOff>69273</xdr:rowOff>
    </xdr:from>
    <xdr:to>
      <xdr:col>2</xdr:col>
      <xdr:colOff>1905000</xdr:colOff>
      <xdr:row>124</xdr:row>
      <xdr:rowOff>1100543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E6A5FC26-5B06-6B2B-FB6D-3DB23EE02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51909" y="54872659"/>
          <a:ext cx="1229591" cy="1031270"/>
        </a:xfrm>
        <a:prstGeom prst="rect">
          <a:avLst/>
        </a:prstGeom>
      </xdr:spPr>
    </xdr:pic>
    <xdr:clientData/>
  </xdr:twoCellAnchor>
  <xdr:oneCellAnchor>
    <xdr:from>
      <xdr:col>2</xdr:col>
      <xdr:colOff>675409</xdr:colOff>
      <xdr:row>140</xdr:row>
      <xdr:rowOff>69273</xdr:rowOff>
    </xdr:from>
    <xdr:ext cx="1229591" cy="1031270"/>
    <xdr:pic>
      <xdr:nvPicPr>
        <xdr:cNvPr id="45" name="Obraz 44">
          <a:extLst>
            <a:ext uri="{FF2B5EF4-FFF2-40B4-BE49-F238E27FC236}">
              <a16:creationId xmlns:a16="http://schemas.microsoft.com/office/drawing/2014/main" id="{F36E8F06-8DC8-4365-896D-2298F0A5D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51909" y="54872659"/>
          <a:ext cx="1229591" cy="103127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606136</xdr:colOff>
      <xdr:row>1</xdr:row>
      <xdr:rowOff>60614</xdr:rowOff>
    </xdr:from>
    <xdr:to>
      <xdr:col>2</xdr:col>
      <xdr:colOff>1965613</xdr:colOff>
      <xdr:row>1</xdr:row>
      <xdr:rowOff>1088422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73C1AE07-47CB-E6BB-1BE7-91906F78F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2636" y="311728"/>
          <a:ext cx="1359477" cy="1027808"/>
        </a:xfrm>
        <a:prstGeom prst="rect">
          <a:avLst/>
        </a:prstGeom>
      </xdr:spPr>
    </xdr:pic>
    <xdr:clientData/>
  </xdr:twoCellAnchor>
  <xdr:twoCellAnchor editAs="oneCell">
    <xdr:from>
      <xdr:col>2</xdr:col>
      <xdr:colOff>692727</xdr:colOff>
      <xdr:row>37</xdr:row>
      <xdr:rowOff>43297</xdr:rowOff>
    </xdr:from>
    <xdr:to>
      <xdr:col>2</xdr:col>
      <xdr:colOff>2112818</xdr:colOff>
      <xdr:row>37</xdr:row>
      <xdr:rowOff>1044123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F5C33C54-DFD7-FA7D-F1A6-09D072F32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9227" y="13447570"/>
          <a:ext cx="1420091" cy="1000826"/>
        </a:xfrm>
        <a:prstGeom prst="rect">
          <a:avLst/>
        </a:prstGeom>
      </xdr:spPr>
    </xdr:pic>
    <xdr:clientData/>
  </xdr:twoCellAnchor>
  <xdr:twoCellAnchor editAs="oneCell">
    <xdr:from>
      <xdr:col>2</xdr:col>
      <xdr:colOff>623456</xdr:colOff>
      <xdr:row>82</xdr:row>
      <xdr:rowOff>17319</xdr:rowOff>
    </xdr:from>
    <xdr:to>
      <xdr:col>2</xdr:col>
      <xdr:colOff>2273680</xdr:colOff>
      <xdr:row>82</xdr:row>
      <xdr:rowOff>1091046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EAA2705C-E757-4510-8CC1-406BE3B0A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99956" y="33805092"/>
          <a:ext cx="1650224" cy="1073727"/>
        </a:xfrm>
        <a:prstGeom prst="rect">
          <a:avLst/>
        </a:prstGeom>
      </xdr:spPr>
    </xdr:pic>
    <xdr:clientData/>
  </xdr:twoCellAnchor>
  <xdr:twoCellAnchor editAs="oneCell">
    <xdr:from>
      <xdr:col>2</xdr:col>
      <xdr:colOff>753341</xdr:colOff>
      <xdr:row>110</xdr:row>
      <xdr:rowOff>17319</xdr:rowOff>
    </xdr:from>
    <xdr:to>
      <xdr:col>2</xdr:col>
      <xdr:colOff>2113511</xdr:colOff>
      <xdr:row>110</xdr:row>
      <xdr:rowOff>926523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AC7863F9-95C9-3173-3C70-FC31CF982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29841" y="46196251"/>
          <a:ext cx="1360170" cy="909204"/>
        </a:xfrm>
        <a:prstGeom prst="rect">
          <a:avLst/>
        </a:prstGeom>
      </xdr:spPr>
    </xdr:pic>
    <xdr:clientData/>
  </xdr:twoCellAnchor>
  <xdr:twoCellAnchor editAs="oneCell">
    <xdr:from>
      <xdr:col>2</xdr:col>
      <xdr:colOff>865909</xdr:colOff>
      <xdr:row>161</xdr:row>
      <xdr:rowOff>25978</xdr:rowOff>
    </xdr:from>
    <xdr:to>
      <xdr:col>2</xdr:col>
      <xdr:colOff>1818409</xdr:colOff>
      <xdr:row>161</xdr:row>
      <xdr:rowOff>950463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4908C483-CC80-396A-B00C-5AF643C2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42409" y="64311069"/>
          <a:ext cx="952500" cy="92448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B48131EB-6F37-4AE0-BECA-5DCCBF8F7C40}" name="Tabela1151166" displayName="Tabela1151166" ref="A4:E9" totalsRowShown="0" headerRowDxfId="505" dataDxfId="504" headerRowCellStyle="Walutowy">
  <autoFilter ref="A4:E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2" xr3:uid="{F6D914C4-B352-4CAD-96AD-FF4C60E42256}" name="Symbol LN" dataDxfId="503" dataCellStyle="Normal_Sheet1"/>
    <tableColumn id="3" xr3:uid="{9284B054-42F3-4E6A-9534-9998FA8ACBB2}" name="Name" dataDxfId="502" dataCellStyle="Normal_Sheet1"/>
    <tableColumn id="4" xr3:uid="{5FD491DC-0A45-432E-A2FF-0ACFDA8FE866}" name="End-user Price" dataDxfId="501" dataCellStyle="Dziesiętny"/>
    <tableColumn id="5" xr3:uid="{95A7312F-E7B7-4919-998D-FA3F0101F235}" name="Contract Price" dataDxfId="500" dataCellStyle="Normalny 2">
      <calculatedColumnFormula>#REF!*1.08</calculatedColumnFormula>
    </tableColumn>
    <tableColumn id="6" xr3:uid="{FC36D2AB-D014-4056-85C6-D138BE7B555B}" name="Dealer Price" dataDxfId="499" dataCellStyle="Normalny 2"/>
  </tableColumns>
  <tableStyleInfo name="TableStyleMedium2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7EDD24EF-7E5A-4127-9F87-7E4959332B09}" name="Tabela1151101106" displayName="Tabela1151101106" ref="A59:F77" totalsRowShown="0" headerRowDxfId="439" dataDxfId="438" headerRowCellStyle="Walutowy">
  <tableColumns count="6">
    <tableColumn id="1" xr3:uid="{7F5A58AB-AB00-4F88-9CC5-A957C8BA5B11}" name="Part Number" dataDxfId="437" dataCellStyle="Normal_Sheet1"/>
    <tableColumn id="2" xr3:uid="{047F9CEC-C629-4441-845F-38B7B3922D7B}" name="Symbol LN" dataDxfId="436" dataCellStyle="Normal_Sheet1"/>
    <tableColumn id="3" xr3:uid="{F170D1FA-866E-422A-B2EF-C510BF72EE8D}" name="Name" dataDxfId="435" dataCellStyle="Normal_Sheet1"/>
    <tableColumn id="4" xr3:uid="{94912A0C-5B75-4B6A-94C7-E20696EE8062}" name="End-user Price" dataDxfId="434" dataCellStyle="Dziesiętny"/>
    <tableColumn id="5" xr3:uid="{C2F3422E-F405-4AB3-9881-59B36297103B}" name="Contract Price" dataDxfId="433" dataCellStyle="Normalny 2"/>
    <tableColumn id="6" xr3:uid="{328313A2-04B7-4A33-BDDC-83CA81F0685B}" name="Dealer Price" dataDxfId="432" dataCellStyle="Normalny 2"/>
  </tableColumns>
  <tableStyleInfo name="TableStyleMedium2 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BBC33A14-4E1B-49F0-A12B-5C2BA44428D0}" name="Tabela1151101106107" displayName="Tabela1151101106107" ref="A82:F103" totalsRowShown="0" headerRowDxfId="431" dataDxfId="430" headerRowCellStyle="Walutowy">
  <tableColumns count="6">
    <tableColumn id="1" xr3:uid="{9C511D75-29CA-4531-978A-847DD35B8372}" name="Part Number" dataDxfId="429" dataCellStyle="Normal_Sheet1"/>
    <tableColumn id="2" xr3:uid="{88D54202-9C31-4518-9527-EE8AE83F5008}" name="Symbol LN" dataDxfId="428" dataCellStyle="Normal_Sheet1">
      <calculatedColumnFormula>"T-"&amp;Tabela1151101106107[[#This Row],[Part Number]]</calculatedColumnFormula>
    </tableColumn>
    <tableColumn id="3" xr3:uid="{92D49A24-5A05-4A05-8CFC-FF73E157B955}" name="Name" dataDxfId="427" dataCellStyle="Normal_Sheet1"/>
    <tableColumn id="4" xr3:uid="{98B25906-BBBA-4F2D-BC44-438C8DCFEB13}" name="End-user Price" dataDxfId="426" dataCellStyle="Dziesiętny"/>
    <tableColumn id="5" xr3:uid="{70E399E2-9E7F-4D87-B5D4-DCD3C58EB5BF}" name="Contract Price" dataDxfId="425" dataCellStyle="Normalny 2"/>
    <tableColumn id="6" xr3:uid="{DD8FD695-751A-4E71-9660-A577CF11F9BC}" name="Dealer Price" dataDxfId="424" dataCellStyle="Normalny 2"/>
  </tableColumns>
  <tableStyleInfo name="TableStyleMedium2 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A0B1B9DD-FDD4-4741-8783-137EEB62AC0E}" name="Tabela1151101106107108" displayName="Tabela1151101106107108" ref="A108:F124" totalsRowShown="0" headerRowDxfId="423" dataDxfId="422" headerRowCellStyle="Walutowy">
  <tableColumns count="6">
    <tableColumn id="1" xr3:uid="{F9D98902-552A-440E-99EE-3908FE0671E5}" name="Part Number" dataDxfId="421" dataCellStyle="Normal_Sheet1"/>
    <tableColumn id="2" xr3:uid="{DBE395F2-3C9C-4F21-A6A4-C4955B7E9223}" name="Symbol LN" dataDxfId="420" dataCellStyle="Normal_Sheet1">
      <calculatedColumnFormula>"T-"&amp;Tabela1151101106107108[[#This Row],[Part Number]]</calculatedColumnFormula>
    </tableColumn>
    <tableColumn id="3" xr3:uid="{2B9F95A1-6E0E-4549-9DB3-A238ACAB2EDD}" name="Name" dataDxfId="419" dataCellStyle="Normal_Sheet1"/>
    <tableColumn id="4" xr3:uid="{D9FFEE3B-6351-4BD3-BF91-A9A36C5E62C0}" name="End-user Price" dataDxfId="418" dataCellStyle="Dziesiętny"/>
    <tableColumn id="5" xr3:uid="{28BF8707-8ED8-4517-B5DA-9031EDD099DC}" name="Contract Price" dataDxfId="417" dataCellStyle="Normalny 2"/>
    <tableColumn id="6" xr3:uid="{8D06373B-A0FE-40A1-9674-40B4C4F6A561}" name="Dealer Price" dataDxfId="416" dataCellStyle="Normalny 2"/>
  </tableColumns>
  <tableStyleInfo name="TableStyleMedium2 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7D050F4-69EB-4104-9999-E8F7CDBC3354}" name="Tabela11" displayName="Tabela11" ref="A4:F17" totalsRowShown="0" headerRowDxfId="415" dataDxfId="414" headerRowCellStyle="Walutowy">
  <autoFilter ref="A4:F17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EDF08FA6-37C6-4039-BAB9-8EAE9B8B6005}" name="Part Number" dataDxfId="413" dataCellStyle="Normal_Sheet1"/>
    <tableColumn id="2" xr3:uid="{3182D9A8-B1C2-4276-ABC4-6675B3831EEB}" name="Symbol LN" dataDxfId="412" dataCellStyle="Normal_Sheet1"/>
    <tableColumn id="3" xr3:uid="{4F68A20C-4A03-469E-A349-A926F099E34C}" name="Name" dataDxfId="411" dataCellStyle="Normal_Sheet1"/>
    <tableColumn id="4" xr3:uid="{BE214D05-6552-46C5-A551-42BE4AAD9605}" name="End-user Price" dataDxfId="410" dataCellStyle="Dziesiętny"/>
    <tableColumn id="5" xr3:uid="{69566F13-2996-4F02-9D6F-D3EB537D4B99}" name="Contract Price" dataDxfId="409" dataCellStyle="Normalny 2"/>
    <tableColumn id="6" xr3:uid="{A0C39D84-5991-4442-8DC9-55DF5D08C833}" name="Dealer Price" dataDxfId="408" dataCellStyle="Normalny 2"/>
  </tableColumns>
  <tableStyleInfo name="TableStyleMedium2 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210FC9-1920-44E9-87F5-F036C8B93A7D}" name="Tabela112" displayName="Tabela112" ref="A22:F31" totalsRowShown="0" headerRowDxfId="407" dataDxfId="406" headerRowCellStyle="Walutowy">
  <tableColumns count="6">
    <tableColumn id="1" xr3:uid="{6DD31FEA-9FBB-4F56-8476-09CDBD461E8B}" name="Part Number" dataDxfId="405" dataCellStyle="Normal_Sheet1"/>
    <tableColumn id="2" xr3:uid="{3F724DB7-7DD0-4CB6-908E-C95A1E019457}" name="Symbol LN" dataDxfId="404" dataCellStyle="Normal_Sheet1"/>
    <tableColumn id="3" xr3:uid="{A5AFFA98-6219-4860-9621-A761964E53AD}" name="Name" dataDxfId="403" dataCellStyle="Normal_Sheet1"/>
    <tableColumn id="4" xr3:uid="{3151A112-E1CC-4030-ADBC-505A26A08EDD}" name="End-user Price" dataDxfId="402" dataCellStyle="Dziesiętny"/>
    <tableColumn id="5" xr3:uid="{0D152C05-62BE-411E-A179-BD500087D333}" name="Contract Price" dataDxfId="401" dataCellStyle="Normalny 2"/>
    <tableColumn id="6" xr3:uid="{CA037B92-4996-49C6-B45F-16F436F01287}" name="Dealer Price" dataDxfId="400" dataCellStyle="Normalny 2"/>
  </tableColumns>
  <tableStyleInfo name="TableStyleMedium2 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70FC553-0DC0-4C67-90B5-F5066C2C55A0}" name="Tabela1123" displayName="Tabela1123" ref="A39:F61" totalsRowShown="0" headerRowDxfId="399" dataDxfId="398" headerRowCellStyle="Walutowy">
  <tableColumns count="6">
    <tableColumn id="1" xr3:uid="{AF97B45C-293F-4E6A-BFF6-5C7E50C1B785}" name="Part Number" dataDxfId="397" dataCellStyle="Normal_Sheet1"/>
    <tableColumn id="2" xr3:uid="{41CB5941-8806-4F99-97A0-1E727918B2A2}" name="Symbol LN" dataDxfId="396" dataCellStyle="Normal_Sheet1"/>
    <tableColumn id="3" xr3:uid="{7EAE6A99-189F-4F95-A9F8-D368400AB939}" name="Name" dataDxfId="395" dataCellStyle="Normal_Sheet1"/>
    <tableColumn id="4" xr3:uid="{45C2FAA2-82AD-4BD2-94B0-38DBD1ABD4B8}" name="End-user Price" dataDxfId="394" dataCellStyle="Dziesiętny"/>
    <tableColumn id="5" xr3:uid="{2F19721F-415A-40B3-9F2E-4CA78151325B}" name="Contract Price" dataDxfId="393" dataCellStyle="Normalny 2"/>
    <tableColumn id="6" xr3:uid="{946A624C-C005-4CD6-B7A4-32639DE488E6}" name="Dealer Price" dataDxfId="392" dataCellStyle="Normalny 2"/>
  </tableColumns>
  <tableStyleInfo name="TableStyleMedium2 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28D961-F0E6-4A08-99CB-4ACDED3623DE}" name="Tabela11234" displayName="Tabela11234" ref="A68:F94" totalsRowShown="0" headerRowDxfId="391" dataDxfId="390" headerRowCellStyle="Walutowy">
  <tableColumns count="6">
    <tableColumn id="1" xr3:uid="{EE71CD13-28E3-47D0-A9A2-32DBD1DB7E81}" name="Part Number" dataDxfId="389" dataCellStyle="Normal_Sheet1"/>
    <tableColumn id="2" xr3:uid="{DBFBCC6C-4904-4E7E-A363-0DC015B0DE74}" name="Symbol LN" dataDxfId="388" dataCellStyle="Normal_Sheet1"/>
    <tableColumn id="3" xr3:uid="{4B2870F8-84FC-4948-A79A-038072EDA54B}" name="Name" dataDxfId="387" dataCellStyle="Normal_Sheet1"/>
    <tableColumn id="4" xr3:uid="{CC4C9411-9539-4963-94F3-194E47947DFF}" name="End-user Price" dataDxfId="386" dataCellStyle="Dziesiętny"/>
    <tableColumn id="5" xr3:uid="{B2C68120-654F-4B3B-BC18-FDEB5AAA7BCB}" name="Contract Price" dataDxfId="385" dataCellStyle="Normalny 2"/>
    <tableColumn id="6" xr3:uid="{7951EDBC-1A45-45BE-B81E-099E879D1125}" name="Dealer Price" dataDxfId="384" dataCellStyle="Normalny 2"/>
  </tableColumns>
  <tableStyleInfo name="TableStyleMedium2 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C6C38CC-828F-4926-8CA3-6B5583AE968A}" name="Tabela112345" displayName="Tabela112345" ref="A99:F114" totalsRowShown="0" headerRowDxfId="383" dataDxfId="382" headerRowCellStyle="Walutowy">
  <tableColumns count="6">
    <tableColumn id="1" xr3:uid="{376E794C-EA49-49D4-9BF7-1A24803B48A2}" name="Part Number" dataDxfId="381" dataCellStyle="Normal_Sheet1"/>
    <tableColumn id="2" xr3:uid="{80036992-C48D-4207-9661-7617057615A5}" name="Symbol LN" dataDxfId="380" dataCellStyle="Normal_Sheet1"/>
    <tableColumn id="3" xr3:uid="{0E5A3352-C1D2-4288-923A-CF6592EA85D2}" name="Name" dataDxfId="379" dataCellStyle="Normal_Sheet1"/>
    <tableColumn id="4" xr3:uid="{42866C22-6E72-4852-A2AA-5010740A494E}" name="End-user Price" dataDxfId="378" dataCellStyle="Dziesiętny"/>
    <tableColumn id="5" xr3:uid="{2E776ACE-1478-4EC6-8973-9B2BA3E38CF3}" name="Contract Price" dataDxfId="377" dataCellStyle="Normalny 2"/>
    <tableColumn id="6" xr3:uid="{806FBA83-BA39-4E64-8665-65A8F98C9488}" name="Dealer Price" dataDxfId="376" dataCellStyle="Normalny 2"/>
  </tableColumns>
  <tableStyleInfo name="TableStyleMedium2 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CE6EB4F-098D-42B2-AD06-A92100E1EEA5}" name="Tabela1123456" displayName="Tabela1123456" ref="A119:F137" totalsRowShown="0" headerRowDxfId="375" dataDxfId="374" headerRowCellStyle="Walutowy">
  <tableColumns count="6">
    <tableColumn id="1" xr3:uid="{3411CF92-BB1A-45C9-8C13-422E623D2767}" name="Part Number" dataDxfId="373" dataCellStyle="Normal_Sheet1"/>
    <tableColumn id="2" xr3:uid="{9D45827E-EF3C-4171-B199-1116C8FBD3DD}" name="Symbol LN" dataDxfId="372" dataCellStyle="Normal_Sheet1"/>
    <tableColumn id="3" xr3:uid="{C8062872-361F-42F5-AF2F-BE26BE5F8CFE}" name="Name" dataDxfId="371" dataCellStyle="Normal_Sheet1"/>
    <tableColumn id="4" xr3:uid="{A716CF02-FA9A-427B-B7C0-8B538898FAFE}" name="End-user Price" dataDxfId="370" dataCellStyle="Dziesiętny"/>
    <tableColumn id="5" xr3:uid="{CEE65C7F-DA8A-4003-82A9-A58892F54D68}" name="Contract Price" dataDxfId="369" dataCellStyle="Normalny 2"/>
    <tableColumn id="6" xr3:uid="{E3A6E58D-3D9C-469A-B798-74A2DFBAB315}" name="Dealer Price" dataDxfId="368" dataCellStyle="Normalny 2"/>
  </tableColumns>
  <tableStyleInfo name="TableStyleMedium2 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FA9848B-E56D-476C-9AEB-7F8FDE4266D9}" name="Tabela11234567" displayName="Tabela11234567" ref="A142:F158" totalsRowShown="0" headerRowDxfId="367" dataDxfId="366" headerRowCellStyle="Walutowy">
  <tableColumns count="6">
    <tableColumn id="1" xr3:uid="{CD606446-6A21-450B-9DEA-3BB7E8E4C83C}" name="Part Number" dataDxfId="365" dataCellStyle="Normal_Sheet1"/>
    <tableColumn id="2" xr3:uid="{45EC1919-7D06-43E4-A300-AF021C2E545B}" name="Symbol LN" dataDxfId="364" dataCellStyle="Normal_Sheet1"/>
    <tableColumn id="3" xr3:uid="{6D9B7D52-0E98-42A1-83C8-99AE396B005C}" name="Name" dataDxfId="363" dataCellStyle="Normal_Sheet1"/>
    <tableColumn id="4" xr3:uid="{04958A2D-A734-429F-85B7-A510677AF734}" name="End-user Price" dataDxfId="362" dataCellStyle="Dziesiętny"/>
    <tableColumn id="5" xr3:uid="{E5A639D2-0733-496B-B378-901A00A4D220}" name="Contract Price" dataDxfId="361" dataCellStyle="Normalny 2"/>
    <tableColumn id="6" xr3:uid="{47A701C9-42F2-4A67-8E96-B1D87FC19BFD}" name="Dealer Price" dataDxfId="360" dataCellStyle="Normalny 2"/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5368EF15-B719-417A-9308-921EA058EF2A}" name="Tabela1151101167" displayName="Tabela1151101167" ref="A14:E20" totalsRowShown="0" headerRowDxfId="498" dataDxfId="497" headerRowCellStyle="Walutowy">
  <tableColumns count="5">
    <tableColumn id="2" xr3:uid="{17CE0D40-59B0-4C17-93DC-068DC222E232}" name="Symbol LN" dataDxfId="496" dataCellStyle="Normal_Sheet1"/>
    <tableColumn id="3" xr3:uid="{EC22F734-6BAF-43F1-9D37-B54513E1833A}" name="Name" dataDxfId="495" dataCellStyle="Normal_Sheet1"/>
    <tableColumn id="4" xr3:uid="{42F62BBC-146B-438C-8E74-462D778B9794}" name="End-user Price" dataDxfId="494" dataCellStyle="Dziesiętny"/>
    <tableColumn id="5" xr3:uid="{426A1A0A-50C6-466F-9B49-FE71E7784234}" name="Contract Price" dataDxfId="493" dataCellStyle="Normalny 2"/>
    <tableColumn id="6" xr3:uid="{DC1020B6-AA7E-4280-8E44-5DEB19060047}" name="Dealer Price" dataDxfId="492" dataCellStyle="Normalny 2"/>
  </tableColumns>
  <tableStyleInfo name="TableStyleMedium2 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46F319E-10AD-4B36-876A-1D5D5AE33E6C}" name="Tabela112345678" displayName="Tabela112345678" ref="A164:F182" totalsRowShown="0" headerRowDxfId="359" dataDxfId="358" headerRowCellStyle="Walutowy">
  <tableColumns count="6">
    <tableColumn id="1" xr3:uid="{2A928AA0-912B-432B-8722-04B4823AFE74}" name="Part Number" dataDxfId="357" dataCellStyle="Normal_Sheet1"/>
    <tableColumn id="2" xr3:uid="{458C7E97-7AE5-4351-B0AE-DE03712297DE}" name="Symbol LN" dataDxfId="356" dataCellStyle="Normal_Sheet1"/>
    <tableColumn id="3" xr3:uid="{549FA6A3-A4B2-40B8-8733-19B6AF8BD70C}" name="Name" dataDxfId="355" dataCellStyle="Normal_Sheet1"/>
    <tableColumn id="4" xr3:uid="{F35B612E-8D95-477E-BBBA-043B00DB856B}" name="End-user Price" dataDxfId="354" dataCellStyle="Dziesiętny"/>
    <tableColumn id="5" xr3:uid="{DD48AC1B-2E4A-492E-A50F-CD5547FF87CA}" name="Contract Price" dataDxfId="353" dataCellStyle="Normalny 2"/>
    <tableColumn id="6" xr3:uid="{C30BB6DB-143B-4518-AA02-423239443BDB}" name="Dealer Price" dataDxfId="352" dataCellStyle="Normalny 2"/>
  </tableColumns>
  <tableStyleInfo name="TableStyleMedium2 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933CEFE-A9EB-4471-8294-5FF279E3CC83}" name="Tabela1123456789" displayName="Tabela1123456789" ref="A188:F209" totalsRowShown="0" headerRowDxfId="351" dataDxfId="350" headerRowCellStyle="Walutowy">
  <tableColumns count="6">
    <tableColumn id="1" xr3:uid="{70B92486-F5A7-4F49-BB47-58FBAC9F0B64}" name="Part Number" dataDxfId="349" dataCellStyle="Normal_Sheet1"/>
    <tableColumn id="2" xr3:uid="{BA0073A8-F3A5-419A-A559-B5438000DC00}" name="Symbol LN" dataDxfId="348" dataCellStyle="Normal_Sheet1"/>
    <tableColumn id="3" xr3:uid="{DD160242-82EC-4333-B554-45CDB68CAF16}" name="Name" dataDxfId="347" dataCellStyle="Normal_Sheet1"/>
    <tableColumn id="4" xr3:uid="{7E3FCA40-82A0-4A9F-8ED8-9CAA5F55B3B2}" name="End-user Price" dataDxfId="346" dataCellStyle="Dziesiętny"/>
    <tableColumn id="5" xr3:uid="{C8CF9454-3337-4396-836F-1073E2F1A5B2}" name="Contract Price" dataDxfId="345" dataCellStyle="Normalny 2"/>
    <tableColumn id="6" xr3:uid="{283410DD-4733-4A6E-8553-F426FC4B8579}" name="Dealer Price" dataDxfId="344" dataCellStyle="Normalny 2"/>
  </tableColumns>
  <tableStyleInfo name="TableStyleMedium2 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9FC85A8-3F9F-4EB0-BC52-53E469B277B4}" name="Tabela112345678910" displayName="Tabela112345678910" ref="A215:F236" totalsRowShown="0" headerRowDxfId="343" dataDxfId="342" headerRowCellStyle="Walutowy">
  <tableColumns count="6">
    <tableColumn id="1" xr3:uid="{4FDF1413-2419-4817-884A-9A24B4FA7E42}" name="Part Number" dataDxfId="341" dataCellStyle="Normal_Sheet1"/>
    <tableColumn id="2" xr3:uid="{1BEB3D04-8101-46AD-847D-870740C96722}" name="Symbol LN" dataDxfId="340" dataCellStyle="Normal_Sheet1"/>
    <tableColumn id="3" xr3:uid="{4F23BC8D-2417-4A8F-A08C-86B4F921A648}" name="Name" dataDxfId="339" dataCellStyle="Normal_Sheet1"/>
    <tableColumn id="4" xr3:uid="{34ADBD83-B455-4BDD-BBEF-73A4E0BBFFCB}" name="End-user Price" dataDxfId="338" dataCellStyle="Dziesiętny"/>
    <tableColumn id="5" xr3:uid="{3F9F56F5-D7BF-4BE3-80F1-68C163E3386D}" name="Contract Price" dataDxfId="337" dataCellStyle="Normalny 2"/>
    <tableColumn id="6" xr3:uid="{0D1269A5-1D9F-4422-9A43-C03FF4B657BF}" name="Dealer Price" dataDxfId="336" dataCellStyle="Normalny 2"/>
  </tableColumns>
  <tableStyleInfo name="TableStyleMedium2 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6AF3547-B5FA-458F-99EB-7504F86989B5}" name="Tabela11234567891011" displayName="Tabela11234567891011" ref="A242:F261" totalsRowShown="0" headerRowDxfId="335" dataDxfId="334" headerRowCellStyle="Walutowy">
  <tableColumns count="6">
    <tableColumn id="1" xr3:uid="{571C8AEC-F2CB-4DAD-B177-5F149B9884E2}" name="Part Number" dataDxfId="333" dataCellStyle="Normal_Sheet1"/>
    <tableColumn id="2" xr3:uid="{F82BCD18-6A01-41D1-A893-37FA6CFB0B48}" name="Symbol LN" dataDxfId="332" dataCellStyle="Normal_Sheet1"/>
    <tableColumn id="3" xr3:uid="{EDBAAD04-8E3E-4937-B9AC-EB39ABD4C934}" name="Name" dataDxfId="331" dataCellStyle="Normal_Sheet1"/>
    <tableColumn id="4" xr3:uid="{74611468-EA1B-4295-AA00-7FB91AF50447}" name="End-user Price" dataDxfId="330" dataCellStyle="Dziesiętny"/>
    <tableColumn id="5" xr3:uid="{E915A951-8A67-4523-B9CD-A746089DB934}" name="Contract Price" dataDxfId="329" dataCellStyle="Normalny 2"/>
    <tableColumn id="6" xr3:uid="{A4621120-3001-494A-B79F-39432B014B49}" name="Dealer Price" dataDxfId="328" dataCellStyle="Normalny 2"/>
  </tableColumns>
  <tableStyleInfo name="TableStyleMedium2 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E93C8D1-27ED-4506-B42C-27D363B1F51B}" name="Tabela1123456789101113" displayName="Tabela1123456789101113" ref="A266:F284" totalsRowShown="0" headerRowDxfId="327" dataDxfId="326" headerRowCellStyle="Walutowy">
  <tableColumns count="6">
    <tableColumn id="1" xr3:uid="{DE4194AF-6F63-43A9-BC4B-278F4C3F6C05}" name="Part Number" dataDxfId="325" dataCellStyle="Normal_Sheet1"/>
    <tableColumn id="2" xr3:uid="{192D0492-528F-4357-944F-8FFB63EAE039}" name="Symbol LN" dataDxfId="324" dataCellStyle="Normal_Sheet1"/>
    <tableColumn id="3" xr3:uid="{32EA3BB1-2655-4023-9643-F86457A97BA8}" name="Name" dataDxfId="323" dataCellStyle="Normal_Sheet1"/>
    <tableColumn id="4" xr3:uid="{B636BCD3-5FBD-43D1-9B30-27064BC006EE}" name="End-user Price" dataDxfId="322" dataCellStyle="Dziesiętny"/>
    <tableColumn id="5" xr3:uid="{25278034-3D60-40E0-AC92-91B645793AAD}" name="Contract Price" dataDxfId="321" dataCellStyle="Normalny 2"/>
    <tableColumn id="6" xr3:uid="{45F275AB-98F8-4700-B933-4EE9B5A123AE}" name="Dealer Price" dataDxfId="320" dataCellStyle="Normalny 2"/>
  </tableColumns>
  <tableStyleInfo name="TableStyleMedium2 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7081A31-005E-449F-AE78-75771C8C60A2}" name="Tabela112345678910111314" displayName="Tabela112345678910111314" ref="A289:F307" totalsRowShown="0" headerRowDxfId="319" dataDxfId="318" headerRowCellStyle="Walutowy">
  <tableColumns count="6">
    <tableColumn id="1" xr3:uid="{A80B53AA-871E-4639-A0AA-DEA66540BC60}" name="Part Number" dataDxfId="317" dataCellStyle="Normal_Sheet1"/>
    <tableColumn id="2" xr3:uid="{72B40DD0-1623-4ED8-8AF8-39EE35B1C330}" name="Symbol LN" dataDxfId="316" dataCellStyle="Normal_Sheet1"/>
    <tableColumn id="3" xr3:uid="{A4FA2736-8A9D-451E-ADFD-7E04E79518CE}" name="Name" dataDxfId="315" dataCellStyle="Normal_Sheet1"/>
    <tableColumn id="4" xr3:uid="{3C448B86-15BB-4108-9DB5-E52D7AED3857}" name="End-user Price" dataDxfId="314" dataCellStyle="Dziesiętny"/>
    <tableColumn id="5" xr3:uid="{C6913740-1822-47EB-9CAD-F741BD8A76DE}" name="Contract Price" dataDxfId="313" dataCellStyle="Normalny 2"/>
    <tableColumn id="6" xr3:uid="{1D48A009-D6B0-4316-92A2-770B07E96772}" name="Dealer Price" dataDxfId="312" dataCellStyle="Normalny 2"/>
  </tableColumns>
  <tableStyleInfo name="TableStyleMedium2 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15B19B2-B2E8-48CF-A59F-068334868009}" name="Tabela11234567891011131415" displayName="Tabela11234567891011131415" ref="A312:F325" totalsRowShown="0" headerRowDxfId="311" dataDxfId="310" headerRowCellStyle="Walutowy">
  <tableColumns count="6">
    <tableColumn id="1" xr3:uid="{9CC64B47-FD52-4DCE-B6F4-49D92CC7F628}" name="Part Number" dataDxfId="309" dataCellStyle="Normal_Sheet1"/>
    <tableColumn id="2" xr3:uid="{75223DD7-6183-4366-84F3-65A57B2669EF}" name="Symbol LN" dataDxfId="308" dataCellStyle="Normal_Sheet1"/>
    <tableColumn id="3" xr3:uid="{D6A377AD-D4C5-41D1-8E15-3DDF02D7523A}" name="Name" dataDxfId="307" dataCellStyle="Normal_Sheet1"/>
    <tableColumn id="4" xr3:uid="{E164C439-55CA-46E2-9684-5B1E7664B213}" name="End-user Price" dataDxfId="306" dataCellStyle="Dziesiętny"/>
    <tableColumn id="5" xr3:uid="{95EAC374-C5C9-4381-8597-596B3A5CFA19}" name="Contract Price" dataDxfId="305" dataCellStyle="Normalny 2"/>
    <tableColumn id="6" xr3:uid="{D541C222-5B69-4506-B6AE-D1A33F7351F4}" name="Dealer Price" dataDxfId="304" dataCellStyle="Normalny 2"/>
  </tableColumns>
  <tableStyleInfo name="TableStyleMedium2 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26126BC-E059-4546-B3D6-BFD83F9F59EF}" name="Tabela1123456789101113141516" displayName="Tabela1123456789101113141516" ref="A331:F349" totalsRowShown="0" headerRowDxfId="303" dataDxfId="302" headerRowCellStyle="Walutowy">
  <tableColumns count="6">
    <tableColumn id="1" xr3:uid="{05F54E2C-3FDE-4CE3-9FA1-12ABD0D6BA0F}" name="Part Number" dataDxfId="301" dataCellStyle="Normal_Sheet1"/>
    <tableColumn id="2" xr3:uid="{5501CFE5-D85F-4A0C-8210-E5D015D6987B}" name="Symbol LN" dataDxfId="300" dataCellStyle="Normal_Sheet1"/>
    <tableColumn id="3" xr3:uid="{D9EEAC4E-A637-4251-9522-85600B5A7451}" name="Name" dataDxfId="299" dataCellStyle="Normal_Sheet1"/>
    <tableColumn id="4" xr3:uid="{7D720115-78FD-4C26-9E96-9C5CD4F48302}" name="End-user Price" dataDxfId="298" dataCellStyle="Dziesiętny"/>
    <tableColumn id="5" xr3:uid="{97C0CCFD-1778-4157-9160-4399F08E6A15}" name="Contract Price" dataDxfId="297" dataCellStyle="Normalny 2"/>
    <tableColumn id="6" xr3:uid="{6C69476F-3A63-448B-B54F-7F3426301D9F}" name="Dealer Price" dataDxfId="296" dataCellStyle="Normalny 2"/>
  </tableColumns>
  <tableStyleInfo name="TableStyleMedium2 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267E28-3ADC-4439-B292-D0969A338285}" name="Tabela112345678910111314151617" displayName="Tabela112345678910111314151617" ref="A355:F380" totalsRowShown="0" headerRowDxfId="295" dataDxfId="294" headerRowCellStyle="Walutowy">
  <tableColumns count="6">
    <tableColumn id="1" xr3:uid="{4C4BA3F1-03DB-4C30-8DC9-7086FE3AFB2E}" name="Part Number" dataDxfId="293" dataCellStyle="Normal_Sheet1"/>
    <tableColumn id="2" xr3:uid="{4D8A59B8-2D76-432A-8A18-DDCF3CCE890E}" name="Symbol LN" dataDxfId="292" dataCellStyle="Normal_Sheet1"/>
    <tableColumn id="3" xr3:uid="{A1F0FAB8-5724-4A1F-AAA6-F092C3D5D328}" name="Name" dataDxfId="291" dataCellStyle="Normal_Sheet1"/>
    <tableColumn id="4" xr3:uid="{49ACBBAA-BC91-41D9-9ECB-3853B3529773}" name="End-user Price" dataDxfId="290" dataCellStyle="Dziesiętny"/>
    <tableColumn id="5" xr3:uid="{D77E8ACB-3717-4D3C-9AE2-94FA982488BE}" name="Contract Price" dataDxfId="289" dataCellStyle="Normalny 2"/>
    <tableColumn id="6" xr3:uid="{0783183E-53E8-43A1-8183-87A37EFE06D8}" name="Dealer Price" dataDxfId="288" dataCellStyle="Normalny 2"/>
  </tableColumns>
  <tableStyleInfo name="TableStyleMedium2 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ECB5404-F287-4A81-9C83-38F478968F1F}" name="Tabela11234567891011131415161718" displayName="Tabela11234567891011131415161718" ref="A385:F402" totalsRowShown="0" headerRowDxfId="287" dataDxfId="286" headerRowCellStyle="Walutowy">
  <tableColumns count="6">
    <tableColumn id="1" xr3:uid="{7AA2A896-1946-4F13-8B84-A1E2ADA0452A}" name="Part Number" dataDxfId="285" dataCellStyle="Normal_Sheet1"/>
    <tableColumn id="2" xr3:uid="{D87304F0-B691-4CB0-BDF0-BE3A9E6500F5}" name="Symbol LN" dataDxfId="284" dataCellStyle="Normal_Sheet1"/>
    <tableColumn id="3" xr3:uid="{05CA76F0-E9D1-463F-B292-9AEE0CF81942}" name="Name" dataDxfId="283" dataCellStyle="Normal_Sheet1"/>
    <tableColumn id="4" xr3:uid="{7837A6FE-156B-4360-8510-9D4A1B437E47}" name="End-user Price" dataDxfId="282" dataCellStyle="Dziesiętny"/>
    <tableColumn id="5" xr3:uid="{B27937D8-243D-4058-8828-7B0A75934E02}" name="Contract Price" dataDxfId="281" dataCellStyle="Normalny 2"/>
    <tableColumn id="6" xr3:uid="{4288CEEF-657F-4054-8B20-692ECCE37C23}" name="Dealer Price" dataDxfId="280" dataCellStyle="Normalny 2"/>
  </tableColumns>
  <tableStyleInfo name="TableStyleMedium2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4C6DACCA-2FAE-4723-8239-750147393341}" name="Tabela1151101105168" displayName="Tabela1151101105168" ref="A25:E31" totalsRowShown="0" headerRowDxfId="491" dataDxfId="490" headerRowCellStyle="Walutowy">
  <tableColumns count="5">
    <tableColumn id="2" xr3:uid="{3801BA94-5F81-4CB8-8C52-897D74376DFF}" name="Symbol LN" dataDxfId="489" dataCellStyle="Normal_Sheet1"/>
    <tableColumn id="3" xr3:uid="{58880ADA-EAE2-4D20-B742-489FFA97F750}" name="Name" dataDxfId="488" dataCellStyle="Normal_Sheet1"/>
    <tableColumn id="4" xr3:uid="{C99F46C1-ECFF-49A9-997F-3B211F034F9E}" name="End-user Price" dataDxfId="487" dataCellStyle="Dziesiętny"/>
    <tableColumn id="5" xr3:uid="{56A76EE5-86E3-4235-AF71-2F0ECF591B87}" name="Contract Price" dataDxfId="486" dataCellStyle="Normalny 2"/>
    <tableColumn id="6" xr3:uid="{653D83B3-4873-4281-8297-A58C41C3BDD0}" name="Dealer Price" dataDxfId="485" dataCellStyle="Normalny 2"/>
  </tableColumns>
  <tableStyleInfo name="TableStyleMedium2 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C530F844-15FB-4288-97FA-F9661302E91E}" name="Tabela1123456789101113141516171819" displayName="Tabela1123456789101113141516171819" ref="A407:F420" totalsRowShown="0" headerRowDxfId="279" dataDxfId="278" headerRowCellStyle="Walutowy">
  <tableColumns count="6">
    <tableColumn id="1" xr3:uid="{2A9BB94B-D184-4130-BA6E-663AD76BDCFD}" name="Part Number" dataDxfId="277" dataCellStyle="Normal_Sheet1"/>
    <tableColumn id="2" xr3:uid="{ECCDC652-347D-4683-8C8D-8EEA6413C6A8}" name="Symbol LN" dataDxfId="276" dataCellStyle="Normal_Sheet1"/>
    <tableColumn id="3" xr3:uid="{1F14E9A1-6BE7-4AB3-8D7B-AE4D9CFFD91F}" name="Name" dataDxfId="275" dataCellStyle="Normal_Sheet1"/>
    <tableColumn id="4" xr3:uid="{DDCE08FB-9D68-43A8-A719-7C0A05EA1803}" name="End-user Price" dataDxfId="274" dataCellStyle="Dziesiętny"/>
    <tableColumn id="5" xr3:uid="{9259B9A7-8B2C-4860-B6C9-28BB87B5171B}" name="Contract Price" dataDxfId="273" dataCellStyle="Normalny 2"/>
    <tableColumn id="6" xr3:uid="{F3B793F3-53F4-4E3D-9BAF-E7DCAA38416C}" name="Dealer Price" dataDxfId="272" dataCellStyle="Normalny 2"/>
  </tableColumns>
  <tableStyleInfo name="TableStyleMedium2 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CF0DB7E-6B9B-4158-9A9F-7D899AB929AE}" name="Tabela112345678910111314151617181920" displayName="Tabela112345678910111314151617181920" ref="A425:F436" totalsRowShown="0" headerRowDxfId="271" dataDxfId="270" headerRowCellStyle="Walutowy">
  <tableColumns count="6">
    <tableColumn id="1" xr3:uid="{854EFE60-5F5C-472A-90E0-DDBF25667B9B}" name="Part Number" dataDxfId="269" dataCellStyle="Normal_Sheet1"/>
    <tableColumn id="2" xr3:uid="{59D3DCF5-CB2E-4C4B-B16E-66851F4A8BB3}" name="Symbol LN" dataDxfId="268" dataCellStyle="Normal_Sheet1"/>
    <tableColumn id="3" xr3:uid="{4D5E2804-7AAA-43A5-AA85-F06E66AB4AF0}" name="Name" dataDxfId="267" dataCellStyle="Normal_Sheet1"/>
    <tableColumn id="4" xr3:uid="{FE09C01A-33EB-463D-BCBB-8A6E948F931C}" name="End-user Price" dataDxfId="266" dataCellStyle="Dziesiętny"/>
    <tableColumn id="5" xr3:uid="{DFFC0CC6-C5A8-483F-B5AD-4C6270D2D273}" name="Contract Price" dataDxfId="265" dataCellStyle="Normalny 2"/>
    <tableColumn id="6" xr3:uid="{54046061-F957-4D19-98C4-90C9BBAFD02D}" name="Dealer Price" dataDxfId="264" dataCellStyle="Normalny 2"/>
  </tableColumns>
  <tableStyleInfo name="TableStyleMedium2 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71EC8E63-4602-43D9-A56B-F42CF9F1072A}" name="Tabela1124" displayName="Tabela1124" ref="A4:F18" totalsRowShown="0" headerRowDxfId="263" dataDxfId="262" headerRowCellStyle="Walutowy">
  <autoFilter ref="A4:F18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DACDBFF-6233-4BF0-B49C-E3E1993EDE82}" name="Part Number" dataDxfId="261" dataCellStyle="Normal_Sheet1"/>
    <tableColumn id="2" xr3:uid="{59A602B3-0967-420E-86F0-5BB82D645F54}" name="Symbol LN" dataDxfId="260" dataCellStyle="Normal_Sheet1"/>
    <tableColumn id="3" xr3:uid="{A1EFF041-A800-4C59-9FE0-F97CE043881C}" name="Name" dataDxfId="259" dataCellStyle="Normal_Sheet1"/>
    <tableColumn id="4" xr3:uid="{F380F176-C8B8-4E48-8131-C68D964C462E}" name="End-user Price" dataDxfId="258" dataCellStyle="Dziesiętny"/>
    <tableColumn id="5" xr3:uid="{33D184C5-F880-4111-98E1-FB983E9F5AAF}" name="Contract Price" dataDxfId="257" dataCellStyle="Normalny 2"/>
    <tableColumn id="6" xr3:uid="{68317943-9BCA-4820-B196-DED763F41B1B}" name="Dealer Price" dataDxfId="256" dataCellStyle="Normalny 2"/>
  </tableColumns>
  <tableStyleInfo name="TableStyleMedium2 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B0687156-D5B0-4213-96A1-67D6AAA72F30}" name="Tabela112448" displayName="Tabela112448" ref="A25:F45" totalsRowShown="0" headerRowDxfId="255" dataDxfId="254" headerRowCellStyle="Walutowy">
  <tableColumns count="6">
    <tableColumn id="1" xr3:uid="{926C1645-90F0-43F6-BCD4-CC6F96125948}" name="Part Number" dataDxfId="253" dataCellStyle="Normal_Sheet1"/>
    <tableColumn id="2" xr3:uid="{C6C4E8D1-C5BA-4D1E-8122-F9B1CADE19FE}" name="Symbol LN" dataDxfId="252" dataCellStyle="Normal_Sheet1"/>
    <tableColumn id="3" xr3:uid="{B84678C4-8C83-477D-A8D5-FA5CAD9FBC59}" name="Name" dataDxfId="251" dataCellStyle="Normal_Sheet1"/>
    <tableColumn id="4" xr3:uid="{FCED4433-1F10-4CD1-80F4-89A7FB81176D}" name="End-user Price" dataDxfId="250" dataCellStyle="Dziesiętny"/>
    <tableColumn id="5" xr3:uid="{F9DF7D70-FB4E-4866-8447-04D0F0AE9534}" name="Contract Price" dataDxfId="249" dataCellStyle="Normalny 2"/>
    <tableColumn id="6" xr3:uid="{0E4A4E7F-5076-4159-ABA7-8821B92B54B9}" name="Dealer Price" dataDxfId="248" dataCellStyle="Normalny 2"/>
  </tableColumns>
  <tableStyleInfo name="TableStyleMedium2 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13112C95-1CDC-4E3E-9A97-9D9CDA46DAD2}" name="Tabela11244849" displayName="Tabela11244849" ref="A52:F93" totalsRowShown="0" headerRowDxfId="247" dataDxfId="246" headerRowCellStyle="Walutowy">
  <tableColumns count="6">
    <tableColumn id="1" xr3:uid="{BF35DD9B-84F0-45CE-A002-459EBFFCEA4F}" name="Part Number" dataDxfId="245" dataCellStyle="Normal_Sheet1"/>
    <tableColumn id="2" xr3:uid="{4F309044-B970-42BB-AFCB-F0F8EDB1854F}" name="Symbol LN" dataDxfId="244" dataCellStyle="Normal_Sheet1"/>
    <tableColumn id="3" xr3:uid="{907E7374-E681-4A98-B0CE-D1F368209D07}" name="Name" dataDxfId="243" dataCellStyle="Normal_Sheet1"/>
    <tableColumn id="4" xr3:uid="{42366F46-7372-4A44-ABD6-60255BFC45C0}" name="End-user Price" dataDxfId="242" dataCellStyle="Dziesiętny"/>
    <tableColumn id="5" xr3:uid="{38E6C6B4-96D8-43F4-8257-5272A8DCBB91}" name="Contract Price" dataDxfId="241" dataCellStyle="Normalny 2"/>
    <tableColumn id="6" xr3:uid="{5E693811-33B8-4C99-80FB-8CCE8A394409}" name="Dealer Price" dataDxfId="240" dataCellStyle="Normalny 2"/>
  </tableColumns>
  <tableStyleInfo name="TableStyleMedium2 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5BF93916-FAC2-4F34-896C-5AD942C23CED}" name="Tabela1124484950" displayName="Tabela1124484950" ref="A106:F143" totalsRowShown="0" headerRowDxfId="239" dataDxfId="238" headerRowCellStyle="Walutowy">
  <tableColumns count="6">
    <tableColumn id="1" xr3:uid="{961E3C19-E19E-4BFF-9AFD-2E285C068358}" name="Part Number" dataDxfId="237" dataCellStyle="Normal_Sheet1"/>
    <tableColumn id="2" xr3:uid="{62B7389C-AAA2-41A3-BE51-E4B5F648C86B}" name="Symbol LN" dataDxfId="236" dataCellStyle="Normal_Sheet1"/>
    <tableColumn id="3" xr3:uid="{DFFD720D-1C38-44AF-98D5-97A448A5EA4E}" name="Name" dataDxfId="235" dataCellStyle="Normal_Sheet1"/>
    <tableColumn id="4" xr3:uid="{042CA43B-F94F-4812-818C-4A30C19B87EE}" name="End-user Price" dataDxfId="234" dataCellStyle="Dziesiętny"/>
    <tableColumn id="5" xr3:uid="{E260F48C-C26E-4D7E-B327-5152D04C8B27}" name="Contract Price" dataDxfId="233" dataCellStyle="Normalny 2"/>
    <tableColumn id="6" xr3:uid="{5818AA3B-8A89-487B-9437-62ED9DF329CA}" name="Dealer Price" dataDxfId="232" dataCellStyle="Normalny 2"/>
  </tableColumns>
  <tableStyleInfo name="TableStyleMedium2 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A876BD18-3A33-49AC-9D37-C47587E4DECE}" name="Tabela11109140" displayName="Tabela11109140" ref="A3:F7" totalsRowShown="0" headerRowDxfId="231" dataDxfId="230" headerRowCellStyle="Walutowy">
  <autoFilter ref="A3:F7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B5CF5A4-3A69-4662-B371-4EEC6E4D3001}" name="Part Number" dataDxfId="229" dataCellStyle="Normal_Sheet1"/>
    <tableColumn id="2" xr3:uid="{0D59BFF3-6851-4D81-9D85-B3E5C71A4231}" name="Symbol LN" dataDxfId="228" dataCellStyle="Normal_Sheet1">
      <calculatedColumnFormula>"T-"&amp;Tabela11109140[[#This Row],[Part Number]]</calculatedColumnFormula>
    </tableColumn>
    <tableColumn id="3" xr3:uid="{838CAC85-B5CF-4067-B8F5-28DDE3F30C2D}" name="Name" dataDxfId="227" dataCellStyle="Normal_Sheet1"/>
    <tableColumn id="4" xr3:uid="{1BE977C3-B866-4D4B-9993-46D569EE5824}" name="End-user Price" dataDxfId="226" dataCellStyle="Dziesiętny"/>
    <tableColumn id="5" xr3:uid="{7868B4F3-A0E3-4B3B-9836-7BFD83A4B2BB}" name="Contract Price" dataDxfId="225" dataCellStyle="Normalny 2"/>
    <tableColumn id="6" xr3:uid="{B29D7BCF-ECEA-4186-AA66-B05928CE0DDE}" name="Dealer Price" dataDxfId="224" dataCellStyle="Normalny 2"/>
  </tableColumns>
  <tableStyleInfo name="TableStyleMedium2 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F24BB76D-A9BD-4054-ACD5-73D243A5CF06}" name="Tabela11109140150" displayName="Tabela11109140150" ref="A11:F28" totalsRowShown="0" headerRowDxfId="223" dataDxfId="222" headerRowCellStyle="Walutowy">
  <tableColumns count="6">
    <tableColumn id="1" xr3:uid="{EC051E79-A6E4-4E83-A262-CC419F7CCAD4}" name="Part Number" dataDxfId="221" dataCellStyle="Normal_Sheet1"/>
    <tableColumn id="2" xr3:uid="{6833F9ED-8497-4B0B-ADA2-C2D7BC03D871}" name="Symbol LN" dataDxfId="220" dataCellStyle="Normal_Sheet1">
      <calculatedColumnFormula>"T-"&amp;REPLACE(A12,FIND("-",A12,3),1,"")</calculatedColumnFormula>
    </tableColumn>
    <tableColumn id="3" xr3:uid="{149E7A87-2FE3-473E-B3EA-A264BAF958FC}" name="Name" dataDxfId="219" dataCellStyle="Normal_Sheet1"/>
    <tableColumn id="4" xr3:uid="{B756FB6C-4E00-4D5A-9595-2F1C60AF5BF7}" name="End-user Price" dataDxfId="218" dataCellStyle="Dziesiętny"/>
    <tableColumn id="5" xr3:uid="{C2745E3B-F8D2-4D0E-9576-AA6CBB77D4A7}" name="Contract Price" dataDxfId="217" dataCellStyle="Normalny 2"/>
    <tableColumn id="6" xr3:uid="{DB51FD37-60CB-468D-A004-F0D6DA051FBE}" name="Dealer Price" dataDxfId="216" dataCellStyle="Normalny 2"/>
  </tableColumns>
  <tableStyleInfo name="TableStyleMedium2 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8D7A58DA-DE02-4818-99C6-29104EA6B350}" name="Tabela11109140150151" displayName="Tabela11109140150151" ref="A32:F46" totalsRowShown="0" headerRowDxfId="215" dataDxfId="214" headerRowCellStyle="Walutowy">
  <tableColumns count="6">
    <tableColumn id="1" xr3:uid="{47D12BB4-F24E-461D-ADD8-5B378923E5CD}" name="Part Number" dataDxfId="213" dataCellStyle="Normal_Sheet1"/>
    <tableColumn id="2" xr3:uid="{435C5466-F527-4EE8-8114-07CAFD8EBE8B}" name="Symbol LN" dataDxfId="212" dataCellStyle="Normal_Sheet1">
      <calculatedColumnFormula>"T-"&amp;Tabela11109140150151[[#This Row],[Part Number]]</calculatedColumnFormula>
    </tableColumn>
    <tableColumn id="3" xr3:uid="{2F88434F-2AF5-49B6-BB0A-DB2A2A39AFA3}" name="Name" dataDxfId="211" dataCellStyle="Normal_Sheet1"/>
    <tableColumn id="4" xr3:uid="{3512DBC9-A5BB-4978-9AC0-C9CE4462EE1B}" name="End-user Price" dataDxfId="210" dataCellStyle="Dziesiętny"/>
    <tableColumn id="5" xr3:uid="{E1CC0407-2853-49C5-BE86-03B883025BAA}" name="Contract Price" dataDxfId="209" dataCellStyle="Normalny 2"/>
    <tableColumn id="6" xr3:uid="{E6403E14-8B53-41DC-B92C-219A42FCADC9}" name="Dealer Price" dataDxfId="208" dataCellStyle="Normalny 2"/>
  </tableColumns>
  <tableStyleInfo name="TableStyleMedium2 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D5687B7C-0E6D-4F0B-B6B5-054DD95F17B5}" name="Tabela11109140150151152" displayName="Tabela11109140150151152" ref="A50:F67" totalsRowShown="0" headerRowDxfId="207" dataDxfId="206" headerRowCellStyle="Walutowy">
  <tableColumns count="6">
    <tableColumn id="1" xr3:uid="{36C54F46-A4B2-434E-972B-EC33D9171143}" name="Part Number" dataDxfId="205" dataCellStyle="Normal_Sheet1"/>
    <tableColumn id="2" xr3:uid="{439DA6A9-E191-41F9-8FBD-0BAF27C0BD0C}" name="Symbol LN" dataDxfId="204" dataCellStyle="Normal_Sheet1">
      <calculatedColumnFormula>"T-"&amp;Tabela11109140150151152[[#This Row],[Part Number]]</calculatedColumnFormula>
    </tableColumn>
    <tableColumn id="3" xr3:uid="{036FA913-30DA-45E9-ABF7-5BB53021D101}" name="Name" dataDxfId="203" dataCellStyle="Normal_Sheet1"/>
    <tableColumn id="4" xr3:uid="{77B8D259-070D-46AD-BFA5-69BC161E07C2}" name="End-user Price" dataDxfId="202" dataCellStyle="Dziesiętny"/>
    <tableColumn id="5" xr3:uid="{352AE646-5091-41DE-9C2C-D738D1447024}" name="Contract Price" dataDxfId="201" dataCellStyle="Normalny 2"/>
    <tableColumn id="6" xr3:uid="{E45FAB51-D0C9-4968-8133-663CD33E6E75}" name="Dealer Price" dataDxfId="200" dataCellStyle="Normalny 2"/>
  </tableColumns>
  <tableStyleInfo name="TableStyleMedium2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587028BA-835B-499A-84D1-83088D6A1E70}" name="Tabela1151101106169" displayName="Tabela1151101106169" ref="A36:E44" totalsRowShown="0" headerRowDxfId="484" dataDxfId="483" headerRowCellStyle="Walutowy">
  <tableColumns count="5">
    <tableColumn id="2" xr3:uid="{02095C84-1F23-405F-871B-2DFA697BF20E}" name="Symbol LN" dataDxfId="482" dataCellStyle="Normal_Sheet1"/>
    <tableColumn id="3" xr3:uid="{CAC035DD-99F7-43E9-BE4A-51CC8452E2C0}" name="Name" dataDxfId="481" dataCellStyle="Normal_Sheet1"/>
    <tableColumn id="4" xr3:uid="{35A4CA49-AF21-4F46-BBAB-759BC3B16FDB}" name="End-user Price" dataDxfId="480" dataCellStyle="Dziesiętny"/>
    <tableColumn id="5" xr3:uid="{948F13F1-9196-42E3-9F3B-D1DF8E341FC6}" name="Contract Price" dataDxfId="479" dataCellStyle="Normalny 2"/>
    <tableColumn id="6" xr3:uid="{C2779130-7F0F-46BA-A9E5-CE2D0117FF23}" name="Dealer Price" dataDxfId="478" dataCellStyle="Normalny 2"/>
  </tableColumns>
  <tableStyleInfo name="TableStyleMedium2 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40455C32-B2FE-47A7-84FC-FB17AA69EE93}" name="Tabela11109140150151152153" displayName="Tabela11109140150151152153" ref="A71:F104" totalsRowShown="0" headerRowDxfId="199" dataDxfId="198" headerRowCellStyle="Walutowy">
  <tableColumns count="6">
    <tableColumn id="1" xr3:uid="{85864605-D846-40D5-B785-602439DEF670}" name="Part Number" dataDxfId="197" dataCellStyle="Normal_Sheet1"/>
    <tableColumn id="2" xr3:uid="{6CEBBB09-57DD-4D91-82F6-7B76EB551718}" name="Symbol LN" dataDxfId="196" dataCellStyle="Normal_Sheet1">
      <calculatedColumnFormula>"T-"&amp;REPLACE(A72,FIND("-",A72,3),1,"")</calculatedColumnFormula>
    </tableColumn>
    <tableColumn id="3" xr3:uid="{0842E778-AD21-4912-8A72-34CB35C352E3}" name="Name" dataDxfId="195" dataCellStyle="Normal_Sheet1"/>
    <tableColumn id="4" xr3:uid="{FE00C1EA-5E71-4035-A13F-B4930B125F39}" name="End-user Price" dataDxfId="194" dataCellStyle="Dziesiętny"/>
    <tableColumn id="5" xr3:uid="{541FE737-B3A2-4D00-9A07-C8D64E56442B}" name="Contract Price" dataDxfId="193" dataCellStyle="Normalny 2"/>
    <tableColumn id="6" xr3:uid="{B035F26F-886F-4A38-BA9E-70904BC38D1D}" name="Dealer Price" dataDxfId="192" dataCellStyle="Normalny 2"/>
  </tableColumns>
  <tableStyleInfo name="TableStyleMedium2 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6F5B925A-3B49-4EC6-B5C1-311CC280C51C}" name="Tabela11109140150151152153154" displayName="Tabela11109140150151152153154" ref="A108:F164" totalsRowShown="0" headerRowDxfId="191" dataDxfId="190" headerRowCellStyle="Walutowy">
  <tableColumns count="6">
    <tableColumn id="1" xr3:uid="{26593A84-D395-474B-AC89-49CA6FB0F67B}" name="Part Number" dataDxfId="189" dataCellStyle="Normal_Sheet1"/>
    <tableColumn id="2" xr3:uid="{DB126E77-3D8F-42B4-8567-95CDD2A67000}" name="Symbol LN" dataDxfId="188" dataCellStyle="Normal_Sheet1">
      <calculatedColumnFormula>"T-"&amp;REPLACE(A109,FIND("-",A109,3),1,"")</calculatedColumnFormula>
    </tableColumn>
    <tableColumn id="3" xr3:uid="{5BD61A6F-13EA-4E4A-9F03-B0A312DAFB02}" name="Name" dataDxfId="187" dataCellStyle="Normal_Sheet1"/>
    <tableColumn id="4" xr3:uid="{42EF610B-DC68-4A77-ACC5-7C8CDC83203D}" name="End-user Price" dataDxfId="186" dataCellStyle="Dziesiętny"/>
    <tableColumn id="5" xr3:uid="{558F2192-1AD6-4D18-9AE2-77B5D416A77E}" name="Contract Price" dataDxfId="185" dataCellStyle="Normalny 2"/>
    <tableColumn id="6" xr3:uid="{64DE0A50-5669-44ED-BFEA-E327A82081BF}" name="Dealer Price" dataDxfId="184" dataCellStyle="Normalny 2"/>
  </tableColumns>
  <tableStyleInfo name="TableStyleMedium2 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40DA63AA-8416-4DA8-941C-62DA13B902FC}" name="Tabela11109140155" displayName="Tabela11109140155" ref="A3:F7" totalsRowShown="0" headerRowDxfId="183" dataDxfId="182" headerRowCellStyle="Walutowy">
  <autoFilter ref="A3:F7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EB150361-1071-462C-B1A0-034291DE3AED}" name="Part Number" dataDxfId="181" dataCellStyle="Normal_Sheet1"/>
    <tableColumn id="2" xr3:uid="{F495D35A-3900-4F91-AF7C-2E8568188A0E}" name="Symbol LN" dataDxfId="180" dataCellStyle="Normal_Sheet1">
      <calculatedColumnFormula>"T-"&amp;REPLACE(A4,FIND("-",A4,3),1,"")</calculatedColumnFormula>
    </tableColumn>
    <tableColumn id="3" xr3:uid="{BD9460F6-0FB5-48ED-B391-CF1D679E10E5}" name="Name" dataDxfId="179" dataCellStyle="Normal_Sheet1"/>
    <tableColumn id="4" xr3:uid="{EA4E07EF-72B4-4A2A-8002-DBA9ACAFA285}" name="End-user Price" dataDxfId="178" dataCellStyle="Dziesiętny"/>
    <tableColumn id="5" xr3:uid="{A81AB6BB-FA65-4B45-980C-9498B012DA33}" name="Contract Price" dataDxfId="177" dataCellStyle="Normalny 2"/>
    <tableColumn id="6" xr3:uid="{07D08447-3D5F-44EA-BF5B-9F710A978514}" name="Dealer Price" dataDxfId="176" dataCellStyle="Normalny 2"/>
  </tableColumns>
  <tableStyleInfo name="TableStyleMedium2 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5E0073DB-A5DF-4290-ABA8-001481BD9C34}" name="Tabela11109140150156" displayName="Tabela11109140150156" ref="A11:F30" totalsRowShown="0" headerRowDxfId="175" dataDxfId="174" headerRowCellStyle="Walutowy">
  <tableColumns count="6">
    <tableColumn id="1" xr3:uid="{48AF8517-B919-45B5-B80B-6B7227A1154D}" name="Part Number" dataDxfId="173" dataCellStyle="Normal_Sheet1"/>
    <tableColumn id="2" xr3:uid="{791E09BA-2E99-4266-A572-DB85F1D2590F}" name="Symbol LN" dataDxfId="172" dataCellStyle="Normal_Sheet1">
      <calculatedColumnFormula>"T-"&amp;REPLACE(A12,FIND("-",A12,3),1,"")</calculatedColumnFormula>
    </tableColumn>
    <tableColumn id="3" xr3:uid="{0D75F2EE-788C-4C58-95A9-A264AA0F67E2}" name="Name" dataDxfId="171" dataCellStyle="Normal_Sheet1"/>
    <tableColumn id="4" xr3:uid="{8118F694-6168-48EC-A038-4EE6D60C9EEC}" name="End-user Price" dataDxfId="170" dataCellStyle="Dziesiętny"/>
    <tableColumn id="5" xr3:uid="{EB9BE8FD-0624-46EB-996D-20246E7E2F82}" name="Contract Price" dataDxfId="169" dataCellStyle="Normalny 2"/>
    <tableColumn id="6" xr3:uid="{C0622FEB-A7A6-4D0C-91E8-EF0E71F80EAA}" name="Dealer Price" dataDxfId="168" dataCellStyle="Normalny 2"/>
  </tableColumns>
  <tableStyleInfo name="TableStyleMedium2 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0F757DB3-3AA1-4D6B-8EF7-875F81B78189}" name="Tabela11109140150151157" displayName="Tabela11109140150151157" ref="A34:F58" totalsRowShown="0" headerRowDxfId="167" dataDxfId="166" headerRowCellStyle="Walutowy">
  <tableColumns count="6">
    <tableColumn id="1" xr3:uid="{2DBFA196-E897-4534-AF9A-F04069E49836}" name="Part Number" dataDxfId="165" dataCellStyle="Normal_Sheet1"/>
    <tableColumn id="2" xr3:uid="{74654359-A4EA-4623-922A-CB4889E84275}" name="Symbol LN" dataDxfId="164" dataCellStyle="Normal_Sheet1">
      <calculatedColumnFormula>"T-"&amp;REPLACE(A35,FIND("-",A35,3),1,"")</calculatedColumnFormula>
    </tableColumn>
    <tableColumn id="3" xr3:uid="{49C52C09-593E-4E7E-A446-7036431CAE2B}" name="Name" dataDxfId="163" dataCellStyle="Normal_Sheet1"/>
    <tableColumn id="4" xr3:uid="{17BE2EC1-BB59-469E-BFF5-9FA1921B80E1}" name="End-user Price" dataDxfId="162" dataCellStyle="Dziesiętny"/>
    <tableColumn id="5" xr3:uid="{751D6C02-EA07-4387-B7A1-22BDDFEAE34C}" name="Contract Price" dataDxfId="161" dataCellStyle="Normalny 2"/>
    <tableColumn id="6" xr3:uid="{CF4CA3FE-3E97-4D81-92E6-9E461BC22FDC}" name="Dealer Price" dataDxfId="160" dataCellStyle="Normalny 2"/>
  </tableColumns>
  <tableStyleInfo name="TableStyleMedium2 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BB7E2E13-68E6-47FF-9EC0-A8FF9F57739A}" name="Tabela11109140150151157161" displayName="Tabela11109140150151157161" ref="A62:F71" totalsRowShown="0" headerRowDxfId="159" dataDxfId="158" headerRowCellStyle="Walutowy">
  <tableColumns count="6">
    <tableColumn id="1" xr3:uid="{F9C7D3EE-444D-4F25-B9F9-5FD38002BB7F}" name="Part Number" dataDxfId="157" dataCellStyle="Normal_Sheet1"/>
    <tableColumn id="2" xr3:uid="{804A5884-7EE8-4D01-87F1-2958FF82211B}" name="Symbol LN" dataDxfId="156" dataCellStyle="Normal_Sheet1">
      <calculatedColumnFormula>"T-"&amp;REPLACE(A63,FIND("-",A63,3),1,"")</calculatedColumnFormula>
    </tableColumn>
    <tableColumn id="3" xr3:uid="{E92A8B67-4C63-4743-A5E3-28A966B78CF1}" name="Name" dataDxfId="155" dataCellStyle="Normal_Sheet1"/>
    <tableColumn id="4" xr3:uid="{F89006D0-3FA9-476D-B237-56ED5B7D1459}" name="End-user Price" dataDxfId="154" dataCellStyle="Dziesiętny"/>
    <tableColumn id="5" xr3:uid="{CC881506-F995-44E6-9106-A6609114F630}" name="Contract Price" dataDxfId="153" dataCellStyle="Normalny 2"/>
    <tableColumn id="6" xr3:uid="{E67D4DFF-46EF-4F02-AB8F-F0CEA80990BB}" name="Dealer Price" dataDxfId="152" dataCellStyle="Normalny 2"/>
  </tableColumns>
  <tableStyleInfo name="TableStyleMedium2 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0A5288D8-6D11-48AF-BE17-B20F4E729B3A}" name="Tabela11109140150151157161162" displayName="Tabela11109140150151157161162" ref="A75:F83" totalsRowShown="0" headerRowDxfId="151" dataDxfId="150" headerRowCellStyle="Walutowy">
  <tableColumns count="6">
    <tableColumn id="1" xr3:uid="{2E8BAC5E-073E-46F1-AEDF-EB7847BBC0DF}" name="Part Number" dataDxfId="149" dataCellStyle="Normal_Sheet1"/>
    <tableColumn id="2" xr3:uid="{2CC9530B-FA96-4906-8AF4-1B593CD98706}" name="Symbol LN" dataDxfId="148" dataCellStyle="Normal_Sheet1">
      <calculatedColumnFormula>"T-"&amp;REPLACE(A76,FIND("-",A76,3),1,"")</calculatedColumnFormula>
    </tableColumn>
    <tableColumn id="3" xr3:uid="{44E25ADA-F5B4-4EB2-9866-E6725B0AA587}" name="Name" dataDxfId="147" dataCellStyle="Normal_Sheet1"/>
    <tableColumn id="4" xr3:uid="{C2CD36DE-0C97-43F8-9C83-8D7EDA6BAB20}" name="End-user Price" dataDxfId="146" dataCellStyle="Dziesiętny"/>
    <tableColumn id="5" xr3:uid="{D0C8AF95-D09F-4B38-9316-FDDFAE295332}" name="Contract Price" dataDxfId="145" dataCellStyle="Normalny 2"/>
    <tableColumn id="6" xr3:uid="{105F2BBB-138E-45D4-AFAA-213AF61576AC}" name="Dealer Price" dataDxfId="144" dataCellStyle="Normalny 2"/>
  </tableColumns>
  <tableStyleInfo name="TableStyleMedium2 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EA01F29D-E2D1-4D7C-9D90-3924C8727F06}" name="Tabela11109140150151157161162163" displayName="Tabela11109140150151157161162163" ref="A87:F103" totalsRowShown="0" headerRowDxfId="143" dataDxfId="142" headerRowCellStyle="Walutowy">
  <tableColumns count="6">
    <tableColumn id="1" xr3:uid="{F039D20E-65EE-4D4E-8349-499A247833FD}" name="Part Number" dataDxfId="141" dataCellStyle="Normal_Sheet1"/>
    <tableColumn id="2" xr3:uid="{A56887B7-577F-40FB-B4C0-416BA3652C13}" name="Symbol LN" dataDxfId="140" dataCellStyle="Normal_Sheet1">
      <calculatedColumnFormula>"T-"&amp;REPLACE(A88,FIND("-",A88,3),1,"")</calculatedColumnFormula>
    </tableColumn>
    <tableColumn id="3" xr3:uid="{E356F801-AAF9-4656-8182-CEC7488762E9}" name="Name" dataDxfId="139" dataCellStyle="Normal_Sheet1"/>
    <tableColumn id="4" xr3:uid="{A507C197-77F4-4A8D-91FC-66243A0482C1}" name="End-user Price" dataDxfId="138" dataCellStyle="Dziesiętny"/>
    <tableColumn id="5" xr3:uid="{37C47637-FE21-41C2-B253-0C5023AFC485}" name="Contract Price" dataDxfId="137" dataCellStyle="Normalny 2"/>
    <tableColumn id="6" xr3:uid="{8AB3F60F-AF34-473B-943C-DD692C7C3D81}" name="Dealer Price" dataDxfId="136" dataCellStyle="Normalny 2"/>
  </tableColumns>
  <tableStyleInfo name="TableStyleMedium2 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5E27D70B-AB9D-4A34-B69F-F74D6BBF2422}" name="Tabela11109140150151157161162164" displayName="Tabela11109140150151157161162164" ref="A107:F119" totalsRowShown="0" headerRowDxfId="135" dataDxfId="134" headerRowCellStyle="Walutowy">
  <tableColumns count="6">
    <tableColumn id="1" xr3:uid="{568BC22A-063A-49A5-8127-6F98D1A893D5}" name="Part Number" dataDxfId="133" dataCellStyle="Normal_Sheet1"/>
    <tableColumn id="2" xr3:uid="{9AE1043A-CBA6-41F0-B437-60F0388B6F52}" name="Symbol LN" dataDxfId="132" dataCellStyle="Normal_Sheet1">
      <calculatedColumnFormula>"T-"&amp;REPLACE(A108,FIND("-",A108,3),1,"")</calculatedColumnFormula>
    </tableColumn>
    <tableColumn id="3" xr3:uid="{DFBC8682-E2EC-401D-AFFA-1D8499D4C2E3}" name="Name" dataDxfId="131" dataCellStyle="Normal_Sheet1"/>
    <tableColumn id="4" xr3:uid="{B3C409EF-07A8-463A-B757-C0F2BE7EBDD0}" name="End-user Price" dataDxfId="130" dataCellStyle="Dziesiętny"/>
    <tableColumn id="5" xr3:uid="{1EAE7A9A-8143-4365-A74F-07BF36657810}" name="Contract Price" dataDxfId="129" dataCellStyle="Normalny 2"/>
    <tableColumn id="6" xr3:uid="{124D1938-DDEE-4951-9387-2A282E679C0E}" name="Dealer Price" dataDxfId="128" dataCellStyle="Normalny 2"/>
  </tableColumns>
  <tableStyleInfo name="TableStyleMedium2 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32049521-97C1-471C-9422-5D012BF54DEC}" name="Tabela11109140150151157161162164165" displayName="Tabela11109140150151157161162164165" ref="A123:F131" totalsRowShown="0" headerRowDxfId="127" dataDxfId="126" headerRowCellStyle="Walutowy">
  <tableColumns count="6">
    <tableColumn id="1" xr3:uid="{8FC3B64B-5118-444A-8719-32BB9B7E8406}" name="Part Number" dataDxfId="125" dataCellStyle="Normal_Sheet1"/>
    <tableColumn id="2" xr3:uid="{DB61A618-3FA4-439F-AF76-3BB52433066F}" name="Symbol LN" dataDxfId="124" dataCellStyle="Normal_Sheet1"/>
    <tableColumn id="3" xr3:uid="{B9772994-28DD-4CA7-B6B5-4EC8074938B2}" name="Name" dataDxfId="123" dataCellStyle="Normal_Sheet1"/>
    <tableColumn id="4" xr3:uid="{A44A2E70-4A65-41FE-A3DD-2C5D15ED5B72}" name="End-user Price" dataDxfId="122" dataCellStyle="Dziesiętny"/>
    <tableColumn id="5" xr3:uid="{322A6DFA-1968-4E80-A974-E5D234AC0446}" name="Contract Price" dataDxfId="121" dataCellStyle="Normalny 2"/>
    <tableColumn id="6" xr3:uid="{BD15A6C8-8F43-45E1-AB76-15CA57710986}" name="Dealer Price" dataDxfId="120" dataCellStyle="Normalny 2"/>
  </tableColumns>
  <tableStyleInfo name="TableStyleMedium2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9F27AA51-9018-4BC7-9D2F-E1E7F4E37534}" name="Tabela1151101106107170" displayName="Tabela1151101106107170" ref="A49:E57" totalsRowShown="0" headerRowDxfId="477" dataDxfId="476" headerRowCellStyle="Walutowy">
  <tableColumns count="5">
    <tableColumn id="2" xr3:uid="{34852187-5B45-4F15-8C81-BDE4D5703153}" name="Symbol LN" dataDxfId="475" dataCellStyle="Normal_Sheet1">
      <calculatedColumnFormula>"T-"&amp;#REF!</calculatedColumnFormula>
    </tableColumn>
    <tableColumn id="3" xr3:uid="{5EFB6963-89C6-4E56-AE6E-76676CC5A854}" name="Name" dataDxfId="474" dataCellStyle="Normal_Sheet1"/>
    <tableColumn id="4" xr3:uid="{2C7A061F-88D7-478F-B205-095737BDA9AB}" name="End-user Price" dataDxfId="473" dataCellStyle="Dziesiętny"/>
    <tableColumn id="5" xr3:uid="{A3239382-C920-4FC4-9B5E-F242DD383935}" name="Contract Price" dataDxfId="472" dataCellStyle="Normalny 2"/>
    <tableColumn id="6" xr3:uid="{7C83A1C9-6664-4C84-BC78-5670E689BA1C}" name="Dealer Price" dataDxfId="471" dataCellStyle="Normalny 2"/>
  </tableColumns>
  <tableStyleInfo name="TableStyleMedium2 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896E9384-FF00-4976-AC25-C9AF8E009644}" name="Tabela11109" displayName="Tabela11109" ref="A3:F14" totalsRowShown="0" headerRowDxfId="119" dataDxfId="118" headerRowCellStyle="Walutowy">
  <autoFilter ref="A3:F14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BA718063-0756-48A3-AA95-E03F28BED606}" name="Part Number" dataDxfId="117" dataCellStyle="Normal_Sheet1"/>
    <tableColumn id="2" xr3:uid="{8ED36919-052F-425B-8059-A353B522B9A3}" name="Symbol LN" dataDxfId="116" dataCellStyle="Normal_Sheet1"/>
    <tableColumn id="3" xr3:uid="{98C30FE6-2DD6-4F68-86E7-92882BD11686}" name="Name" dataDxfId="115" dataCellStyle="Normal_Sheet1"/>
    <tableColumn id="4" xr3:uid="{4FA5F237-DAF1-4634-8AEE-6371191EECD1}" name="End-user Price" dataDxfId="114" dataCellStyle="Dziesiętny"/>
    <tableColumn id="5" xr3:uid="{DD2A3B60-6F8A-49E6-9116-CAF55917E69F}" name="Contract Price" dataDxfId="113" dataCellStyle="Normalny 2"/>
    <tableColumn id="6" xr3:uid="{D35A5693-6E2C-4050-827F-B90348E3757C}" name="Dealer Price" dataDxfId="112" dataCellStyle="Normalny 2"/>
  </tableColumns>
  <tableStyleInfo name="TableStyleMedium2 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4B2660FD-9984-449D-96C1-AD93F3575DAF}" name="Tabela11109130" displayName="Tabela11109130" ref="A19:F30" totalsRowShown="0" headerRowDxfId="111" dataDxfId="110" headerRowCellStyle="Walutowy">
  <tableColumns count="6">
    <tableColumn id="1" xr3:uid="{1DC47FC1-815C-44D6-B98F-63E4C26598F8}" name="Part Number" dataDxfId="109" dataCellStyle="Normal_Sheet1"/>
    <tableColumn id="2" xr3:uid="{452F8A49-2914-43CD-9712-42FB69004D2F}" name="Symbol LN" dataDxfId="108" dataCellStyle="Normal_Sheet1"/>
    <tableColumn id="3" xr3:uid="{DC4CA0A4-12E8-4A34-A27A-07AB05AB9F44}" name="Name" dataDxfId="107" dataCellStyle="Normal_Sheet1"/>
    <tableColumn id="4" xr3:uid="{8A7E0C05-98DD-482C-8580-C4D082E3BB19}" name="End-user Price" dataDxfId="106" dataCellStyle="Dziesiętny"/>
    <tableColumn id="5" xr3:uid="{865951B9-7BA5-4E72-BE21-6B0EB3010548}" name="Contract Price" dataDxfId="105" dataCellStyle="Normalny 2"/>
    <tableColumn id="6" xr3:uid="{9F80D430-20B5-454F-AC06-CC198FDE31D8}" name="Dealer Price" dataDxfId="104" dataCellStyle="Normalny 2"/>
  </tableColumns>
  <tableStyleInfo name="TableStyleMedium2 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F27AB010-D0D1-4890-A0D8-5C9D1E312D43}" name="Tabela11109130131" displayName="Tabela11109130131" ref="A35:F46" totalsRowShown="0" headerRowDxfId="103" dataDxfId="102" headerRowCellStyle="Walutowy">
  <tableColumns count="6">
    <tableColumn id="1" xr3:uid="{4F6DDB66-F21E-47F2-806A-33CF37CE8B86}" name="Part Number" dataDxfId="101" dataCellStyle="Normal_Sheet1"/>
    <tableColumn id="2" xr3:uid="{300E0EF8-7ADE-4147-BE9B-18F95B84FA42}" name="Symbol LN" dataDxfId="100" dataCellStyle="Normal_Sheet1"/>
    <tableColumn id="3" xr3:uid="{92A388FA-2E30-4010-9A08-55F6B8FA6634}" name="Name" dataDxfId="99" dataCellStyle="Normal_Sheet1"/>
    <tableColumn id="4" xr3:uid="{4539B398-D0A5-4AEA-8EA3-76747158C733}" name="End-user Price" dataDxfId="98" dataCellStyle="Dziesiętny"/>
    <tableColumn id="5" xr3:uid="{BB9C8D64-E93A-4A0B-A11A-2CC3DEE3E076}" name="Contract Price" dataDxfId="97" dataCellStyle="Normalny 2"/>
    <tableColumn id="6" xr3:uid="{8983CDBC-721C-4189-968C-A397077BCE60}" name="Dealer Price" dataDxfId="96" dataCellStyle="Normalny 2"/>
  </tableColumns>
  <tableStyleInfo name="TableStyleMedium2 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D141F252-9FA3-4F6A-969E-F2AECCA8A2FA}" name="Tabela11109130131132" displayName="Tabela11109130131132" ref="A51:F58" totalsRowShown="0" headerRowDxfId="95" dataDxfId="94" headerRowCellStyle="Walutowy">
  <tableColumns count="6">
    <tableColumn id="1" xr3:uid="{7A4DF143-9A46-4367-AFF5-772C73B3FF1F}" name="Part Number" dataDxfId="93" dataCellStyle="Normal_Sheet1"/>
    <tableColumn id="2" xr3:uid="{B2DDC1D6-921B-434D-AD77-C81BF24B2527}" name="Symbol LN" dataDxfId="92" dataCellStyle="Normal_Sheet1"/>
    <tableColumn id="3" xr3:uid="{A70ACF32-8C8A-4898-BA32-D95D7032F47E}" name="Name" dataDxfId="91" dataCellStyle="Normal_Sheet1"/>
    <tableColumn id="4" xr3:uid="{18BDD176-47C8-446E-910D-C25974823B56}" name="End-user Price" dataDxfId="90" dataCellStyle="Dziesiętny"/>
    <tableColumn id="5" xr3:uid="{8B86000D-1FCF-433F-A3DA-207DB9237D57}" name="Contract Price" dataDxfId="89" dataCellStyle="Normalny 2"/>
    <tableColumn id="6" xr3:uid="{A8E13D49-2073-42D6-88F2-75D08B35605C}" name="Dealer Price" dataDxfId="88" dataCellStyle="Normalny 2"/>
  </tableColumns>
  <tableStyleInfo name="TableStyleMedium2 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04891D10-B1C6-4815-949A-8866CEFBE17F}" name="Tabela11109130131132134" displayName="Tabela11109130131132134" ref="A63:F74" totalsRowShown="0" headerRowDxfId="87" dataDxfId="86" headerRowCellStyle="Walutowy">
  <tableColumns count="6">
    <tableColumn id="1" xr3:uid="{431311F6-ACAC-499C-970A-B9F5322A43BD}" name="Part Number" dataDxfId="85" dataCellStyle="Normal_Sheet1"/>
    <tableColumn id="2" xr3:uid="{082D63AB-72A3-4030-906E-B02FCD29CE3F}" name="Symbol LN" dataDxfId="84" dataCellStyle="Normal_Sheet1"/>
    <tableColumn id="3" xr3:uid="{A1339103-ACD6-4B18-9716-082676864099}" name="Name" dataDxfId="83" dataCellStyle="Normal_Sheet1"/>
    <tableColumn id="4" xr3:uid="{D7CA87E3-B05F-4820-ACE0-D4BBFDD58010}" name="End-user Price" dataDxfId="82" dataCellStyle="Dziesiętny"/>
    <tableColumn id="5" xr3:uid="{BC72B693-BF65-4FE1-9D5C-EC1D641AC693}" name="Contract Price" dataDxfId="81" dataCellStyle="Normalny 2"/>
    <tableColumn id="6" xr3:uid="{4D8E8A1C-FCE7-419C-AB50-68CA0132B3F9}" name="Dealer Price" dataDxfId="80" dataCellStyle="Normalny 2"/>
  </tableColumns>
  <tableStyleInfo name="TableStyleMedium2 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2DFB8195-E9FB-4EDF-BA65-755A385BEFFB}" name="Tabela11109130131132134135" displayName="Tabela11109130131132134135" ref="A79:F90" totalsRowShown="0" headerRowDxfId="79" dataDxfId="78" headerRowCellStyle="Walutowy">
  <tableColumns count="6">
    <tableColumn id="1" xr3:uid="{457CBFEF-C5C0-450F-A7CC-5319D7974969}" name="Part Number" dataDxfId="77" dataCellStyle="Normal_Sheet1"/>
    <tableColumn id="2" xr3:uid="{F23CEF01-1A97-4014-890A-CAB4AC92AA77}" name="Symbol LN" dataDxfId="76" dataCellStyle="Normal_Sheet1"/>
    <tableColumn id="3" xr3:uid="{613F3AC7-C5BC-4834-B347-D2EE7DE7E607}" name="Name" dataDxfId="75" dataCellStyle="Normal_Sheet1"/>
    <tableColumn id="4" xr3:uid="{AF7AEE6B-5AE2-41C5-A268-18016FB0E733}" name="End-user Price" dataDxfId="74" dataCellStyle="Dziesiętny"/>
    <tableColumn id="5" xr3:uid="{AC9AF54B-B810-4903-9DE2-FF75C04BA622}" name="Contract Price" dataDxfId="73" dataCellStyle="Normalny 2"/>
    <tableColumn id="6" xr3:uid="{C8C70E57-7CAA-463C-A859-5AE1A8BA5C1A}" name="Dealer Price" dataDxfId="72" dataCellStyle="Normalny 2"/>
  </tableColumns>
  <tableStyleInfo name="TableStyleMedium2 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A5D16E97-520A-4B40-B258-1B8A435D8529}" name="Tabela11109130131132134135136" displayName="Tabela11109130131132134135136" ref="A95:F106" totalsRowShown="0" headerRowDxfId="71" dataDxfId="70" headerRowCellStyle="Walutowy">
  <tableColumns count="6">
    <tableColumn id="1" xr3:uid="{0EED0843-4BAF-4610-ACCA-8755C98C8F4C}" name="Part Number" dataDxfId="69" dataCellStyle="Normal_Sheet1"/>
    <tableColumn id="2" xr3:uid="{1221B8B3-E952-4377-B4CA-639767ECC124}" name="Symbol LN" dataDxfId="68" dataCellStyle="Normal_Sheet1"/>
    <tableColumn id="3" xr3:uid="{8DF2C637-D246-41A8-8722-643DFF6F24DE}" name="Name" dataDxfId="67" dataCellStyle="Normal_Sheet1"/>
    <tableColumn id="4" xr3:uid="{A547B845-7789-41AD-ACA1-2DB15A719312}" name="End-user Price" dataDxfId="66" dataCellStyle="Dziesiętny"/>
    <tableColumn id="5" xr3:uid="{A3FB51D8-C54E-4B36-B0AE-CEB69D2D239C}" name="Contract Price" dataDxfId="65" dataCellStyle="Normalny 2"/>
    <tableColumn id="6" xr3:uid="{2DF16FD8-EEB8-4E83-A75B-190762402D9F}" name="Dealer Price" dataDxfId="64" dataCellStyle="Normalny 2"/>
  </tableColumns>
  <tableStyleInfo name="TableStyleMedium2 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6AE12AF7-2A27-449C-A062-9406906A9ECF}" name="Tabela11109130131132134135136137" displayName="Tabela11109130131132134135136137" ref="A111:F122" totalsRowShown="0" headerRowDxfId="63" dataDxfId="62" headerRowCellStyle="Walutowy">
  <tableColumns count="6">
    <tableColumn id="1" xr3:uid="{5A6EDEF8-413B-456D-9CC8-B11D3AAAF2DC}" name="Part Number" dataDxfId="61" dataCellStyle="Normal_Sheet1"/>
    <tableColumn id="2" xr3:uid="{A1C2767F-721D-4BC1-B90D-E803AF78F933}" name="Symbol LN" dataDxfId="60" dataCellStyle="Normal_Sheet1"/>
    <tableColumn id="3" xr3:uid="{96415AD2-C8F5-4459-9DAF-204E28903D12}" name="Name" dataDxfId="59" dataCellStyle="Normal_Sheet1"/>
    <tableColumn id="4" xr3:uid="{CC0314E3-BBA5-4924-BC51-35ACC062DC9A}" name="End-user Price" dataDxfId="58" dataCellStyle="Dziesiętny"/>
    <tableColumn id="5" xr3:uid="{21A4FEDE-85F7-4A94-83E4-0939B40A9AD7}" name="Contract Price" dataDxfId="57" dataCellStyle="Normalny 2"/>
    <tableColumn id="6" xr3:uid="{8E7507F8-E22B-40B5-9F21-20288AF34081}" name="Dealer Price" dataDxfId="56" dataCellStyle="Normalny 2"/>
  </tableColumns>
  <tableStyleInfo name="TableStyleMedium2 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DF4EB07C-B04D-4B69-9BBD-FA8E9EBC1A3B}" name="Tabela11109130131132134135136137138" displayName="Tabela11109130131132134135136137138" ref="A127:F138" totalsRowShown="0" headerRowDxfId="55" dataDxfId="54" headerRowCellStyle="Walutowy">
  <tableColumns count="6">
    <tableColumn id="1" xr3:uid="{CF5B54D0-C66B-4DB8-913D-B9F0E6D826A5}" name="Part Number" dataDxfId="53" dataCellStyle="Normal_Sheet1"/>
    <tableColumn id="2" xr3:uid="{C4734145-251A-4CAF-BD08-3DC938AE72CF}" name="Symbol LN" dataDxfId="52" dataCellStyle="Normal_Sheet1"/>
    <tableColumn id="3" xr3:uid="{EE5EA491-49EE-460A-9A8A-62B5D5EE8EB2}" name="Name" dataDxfId="51" dataCellStyle="Normal_Sheet1"/>
    <tableColumn id="4" xr3:uid="{3514CA44-12E7-4272-BB24-AF1226E63BEF}" name="End-user Price" dataDxfId="50" dataCellStyle="Dziesiętny"/>
    <tableColumn id="5" xr3:uid="{464D063D-C7D2-4989-9192-D4DC6981EF81}" name="Contract Price" dataDxfId="49" dataCellStyle="Normalny 2"/>
    <tableColumn id="6" xr3:uid="{171AD8F4-1FC2-4B13-B581-62CD29FF3289}" name="Dealer Price" dataDxfId="48" dataCellStyle="Normalny 2"/>
  </tableColumns>
  <tableStyleInfo name="TableStyleMedium2 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37F1B25D-71C8-421F-8F36-85C894BAF00F}" name="Tabela11109130131132134135136137138139" displayName="Tabela11109130131132134135136137138139" ref="A143:F154" totalsRowShown="0" headerRowDxfId="47" dataDxfId="46" headerRowCellStyle="Walutowy">
  <tableColumns count="6">
    <tableColumn id="1" xr3:uid="{3C2083D6-0536-4BE6-847C-AE8BFB0441EE}" name="Part Number" dataDxfId="45" dataCellStyle="Normal_Sheet1"/>
    <tableColumn id="2" xr3:uid="{D57A35C0-F9DC-4CB6-B6F3-921E2636DAF6}" name="Symbol LN" dataDxfId="44" dataCellStyle="Normal_Sheet1"/>
    <tableColumn id="3" xr3:uid="{F3D579A9-C079-4671-8862-97A2401D2BB9}" name="Name" dataDxfId="43" dataCellStyle="Normal_Sheet1"/>
    <tableColumn id="4" xr3:uid="{8C21257D-E732-4643-9822-BEA91DF90378}" name="End-user Price" dataDxfId="42" dataCellStyle="Dziesiętny"/>
    <tableColumn id="5" xr3:uid="{CF721520-02DD-4351-BA8F-B2B916FD2181}" name="Contract Price" dataDxfId="41" dataCellStyle="Normalny 2"/>
    <tableColumn id="6" xr3:uid="{9F12D9CD-103F-45E3-AAA6-51BCEE5BC0EE}" name="Dealer Price" dataDxfId="40" dataCellStyle="Normalny 2"/>
  </tableColumns>
  <tableStyleInfo name="TableStyleMedium2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1647FD16-407F-4501-B85B-B64A9BF33EC8}" name="Tabela1151101106107108171" displayName="Tabela1151101106107108171" ref="A62:E69" totalsRowShown="0" headerRowDxfId="470" dataDxfId="469" headerRowCellStyle="Walutowy">
  <tableColumns count="5">
    <tableColumn id="2" xr3:uid="{D9EEF069-360E-4CC5-9346-AFB7C66C597F}" name="Symbol LN" dataDxfId="468" dataCellStyle="Normal_Sheet1">
      <calculatedColumnFormula>"T-"&amp;#REF!</calculatedColumnFormula>
    </tableColumn>
    <tableColumn id="3" xr3:uid="{88CDC461-142F-4800-BBFC-ABD86123A8DB}" name="Name" dataDxfId="467" dataCellStyle="Normal_Sheet1"/>
    <tableColumn id="4" xr3:uid="{D4E901F7-BF52-452B-A528-A6AF19696C1B}" name="End-user Price" dataDxfId="466" dataCellStyle="Dziesiętny"/>
    <tableColumn id="5" xr3:uid="{AE82C5BE-9569-481F-B482-0C8189F83CF4}" name="Contract Price" dataDxfId="465" dataCellStyle="Normalny 2"/>
    <tableColumn id="6" xr3:uid="{144759A2-3C7F-473B-A8C7-84271B75D42F}" name="Dealer Price" dataDxfId="464" dataCellStyle="Normalny 2"/>
  </tableColumns>
  <tableStyleInfo name="TableStyleMedium2 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1" xr:uid="{15699D3F-9B2F-4194-98BB-34CE22ECC2F6}" name="Tabela11109172" displayName="Tabela11109172" ref="A3:F35" totalsRowShown="0" headerRowDxfId="39" dataDxfId="38" headerRowCellStyle="Walutowy">
  <autoFilter ref="A3:F35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C78E0598-68B1-4F44-B8E8-0228663FE604}" name="Part Number" dataDxfId="37" dataCellStyle="Normal_Sheet1"/>
    <tableColumn id="2" xr3:uid="{BB8DFC7C-544E-41C0-9B09-D33539281312}" name="Symbol LN" dataDxfId="36" dataCellStyle="Normal_Sheet1"/>
    <tableColumn id="3" xr3:uid="{92A2F9FB-1330-4659-9A23-A3F07D2FB3E0}" name="Name" dataDxfId="35" dataCellStyle="Normal_Sheet1"/>
    <tableColumn id="4" xr3:uid="{31FAF1EB-D763-40E6-BD06-477E97F94558}" name="End-user Price" dataDxfId="34" dataCellStyle="Dziesiętny"/>
    <tableColumn id="5" xr3:uid="{5200C6A7-7028-4068-A57D-A1C358CCAA8B}" name="Contract Price" dataDxfId="33" dataCellStyle="Normalny 2"/>
    <tableColumn id="6" xr3:uid="{6C240A7D-0903-4999-9786-7554C123768F}" name="Dealer Price" dataDxfId="32" dataCellStyle="Normalny 2"/>
  </tableColumns>
  <tableStyleInfo name="TableStyleMedium2 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1" xr:uid="{9B56231F-2710-44E0-A15B-4A88D3B906E6}" name="Tabela11109172182" displayName="Tabela11109172182" ref="A39:F80" totalsRowShown="0" headerRowDxfId="31" dataDxfId="30" headerRowCellStyle="Walutowy">
  <tableColumns count="6">
    <tableColumn id="1" xr3:uid="{3AF07A26-96C1-48F5-9215-C8D9963B527B}" name="Part Number" dataDxfId="29" dataCellStyle="Normal_Sheet1"/>
    <tableColumn id="2" xr3:uid="{FF2E06C2-73B5-4C46-9333-1E2F61D0C2B7}" name="Symbol LN" dataDxfId="28" dataCellStyle="Normal_Sheet1"/>
    <tableColumn id="3" xr3:uid="{34379B9A-A663-4B7A-B921-110EDCE15927}" name="Name" dataDxfId="27" dataCellStyle="Normal_Sheet1"/>
    <tableColumn id="4" xr3:uid="{9FCDFB4A-267D-434C-BB5B-C4F7446DBF21}" name="End-user Price" dataDxfId="26" dataCellStyle="Dziesiętny"/>
    <tableColumn id="5" xr3:uid="{DD21947C-6208-4142-858C-45FB95ABD499}" name="Contract Price" dataDxfId="25" dataCellStyle="Normalny 2"/>
    <tableColumn id="6" xr3:uid="{1D19439E-DD97-41C2-A828-CEA9E8BB1D4A}" name="Dealer Price" dataDxfId="24" dataCellStyle="Normalny 2"/>
  </tableColumns>
  <tableStyleInfo name="TableStyleMedium2 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2" xr:uid="{6AE2053B-0298-411D-ADE5-6007838357D0}" name="Tabela11109172182183" displayName="Tabela11109172182183" ref="A84:F108" totalsRowShown="0" headerRowDxfId="23" dataDxfId="22" headerRowCellStyle="Walutowy">
  <tableColumns count="6">
    <tableColumn id="1" xr3:uid="{E3C41D47-E4A4-4F2C-B8BE-13A7FE034747}" name="Part Number" dataDxfId="21" dataCellStyle="Normal_Sheet1"/>
    <tableColumn id="2" xr3:uid="{15856243-D48E-4FC6-BC43-446B8D26BE9F}" name="Symbol LN" dataDxfId="20" dataCellStyle="Normal_Sheet1"/>
    <tableColumn id="3" xr3:uid="{5571F5A9-DC73-4381-935E-5F2F26618465}" name="Name" dataDxfId="19" dataCellStyle="Normal_Sheet1"/>
    <tableColumn id="4" xr3:uid="{2AB54A84-1417-41B5-9F92-37FF827CDC15}" name="End-user Price" dataDxfId="18" dataCellStyle="Dziesiętny"/>
    <tableColumn id="5" xr3:uid="{ABCA29B9-1090-4BB2-8F26-D9C506484EAA}" name="Contract Price" dataDxfId="17" dataCellStyle="Normalny 2"/>
    <tableColumn id="6" xr3:uid="{A5E0DA89-F032-4898-BE33-B5CF5316D9D7}" name="Dealer Price" dataDxfId="16" dataCellStyle="Normalny 2"/>
  </tableColumns>
  <tableStyleInfo name="TableStyleMedium2 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3" xr:uid="{E0B8B028-2DCF-4C22-8BB3-51B6908AB345}" name="Tabela11109172182183184" displayName="Tabela11109172182183184" ref="A112:F159" totalsRowShown="0" headerRowDxfId="15" dataDxfId="14" headerRowCellStyle="Walutowy">
  <tableColumns count="6">
    <tableColumn id="1" xr3:uid="{E353AE19-2CDF-4E3C-8E98-9DCA81B9C99C}" name="Part Number" dataDxfId="13" dataCellStyle="Normal_Sheet1"/>
    <tableColumn id="2" xr3:uid="{8810C2FB-1D8C-48D8-9A45-DA8E39F3008F}" name="Symbol LN" dataDxfId="12" dataCellStyle="Normal_Sheet1"/>
    <tableColumn id="3" xr3:uid="{880485E0-7AFD-4E6F-B364-368BBD16662D}" name="Name" dataDxfId="11" dataCellStyle="Normal_Sheet1"/>
    <tableColumn id="4" xr3:uid="{640C34A7-826F-4444-A7B7-FE580636728A}" name="End-user Price" dataDxfId="10" dataCellStyle="Dziesiętny"/>
    <tableColumn id="5" xr3:uid="{F078C2DD-E9EF-4F18-9EB7-51BDFF102B99}" name="Contract Price" dataDxfId="9" dataCellStyle="Normalny 2"/>
    <tableColumn id="6" xr3:uid="{B4004DD5-60C3-4A38-95F1-47AA73EE2888}" name="Dealer Price" dataDxfId="8" dataCellStyle="Normalny 2"/>
  </tableColumns>
  <tableStyleInfo name="TableStyleMedium2 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4" xr:uid="{96922333-0863-4649-941B-7AEA77F71C6A}" name="Tabela11109172182183184185" displayName="Tabela11109172182183184185" ref="A163:F180" totalsRowShown="0" headerRowDxfId="7" dataDxfId="6" headerRowCellStyle="Walutowy">
  <tableColumns count="6">
    <tableColumn id="1" xr3:uid="{6A3E00CD-75D1-4BB7-9074-02D0503B2F25}" name="Part Number" dataDxfId="5" dataCellStyle="Normal_Sheet1"/>
    <tableColumn id="2" xr3:uid="{AA4DF949-496A-47D4-AC16-B50CAE894EE0}" name="Symbol LN" dataDxfId="4" dataCellStyle="Normal_Sheet1"/>
    <tableColumn id="3" xr3:uid="{F02039BC-85F7-40A7-812A-33ADF7AAC3B8}" name="Name" dataDxfId="3" dataCellStyle="Normal_Sheet1"/>
    <tableColumn id="4" xr3:uid="{63695590-4AA1-4072-8267-47E5EF4BD83B}" name="End-user Price" dataDxfId="2" dataCellStyle="Dziesiętny"/>
    <tableColumn id="5" xr3:uid="{EDD38BB5-AED6-4717-92E6-4DD6639229C8}" name="Contract Price" dataDxfId="1" dataCellStyle="Normalny 2"/>
    <tableColumn id="6" xr3:uid="{3D866D6E-B258-4351-97D0-FF385D90B21F}" name="Dealer Price" dataDxfId="0" dataCellStyle="Normalny 2"/>
  </tableColumns>
  <tableStyleInfo name="TableStyleMedium2 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EAF4981-09BA-44FB-9D0C-F50F604FEC44}" name="Tabela1151" displayName="Tabela1151" ref="A4:F9" totalsRowShown="0" headerRowDxfId="463" dataDxfId="462" headerRowCellStyle="Walutowy">
  <autoFilter ref="A4:F9" xr:uid="{21BCEEFA-6805-4224-97D6-F683CF55A9D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3D749ED-4B5B-422B-8603-986EDEEF4732}" name="Part Number" dataDxfId="461" dataCellStyle="Normal_Sheet1"/>
    <tableColumn id="2" xr3:uid="{7F46100D-3665-48EE-95D8-CF7895FC7496}" name="Symbol LN" dataDxfId="460" dataCellStyle="Normal_Sheet1"/>
    <tableColumn id="3" xr3:uid="{EB09E62A-4C79-4856-A3B4-106EBBCF9334}" name="Name" dataDxfId="459" dataCellStyle="Normal_Sheet1"/>
    <tableColumn id="4" xr3:uid="{FB350552-7832-4216-87FC-7F6F4E100B1F}" name="End-user Price" dataDxfId="458" dataCellStyle="Dziesiętny"/>
    <tableColumn id="5" xr3:uid="{30300B1C-3696-4B76-8D9B-B63290DA5BC6}" name="Contract Price" dataDxfId="457" dataCellStyle="Normalny 2"/>
    <tableColumn id="6" xr3:uid="{761E4B52-04D7-4EF5-871A-2CFC1A7F638C}" name="Dealer Price" dataDxfId="456" dataCellStyle="Normalny 2"/>
  </tableColumns>
  <tableStyleInfo name="TableStyleMedium2 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0" xr:uid="{B677637D-FE0D-4EE1-A118-FE74AE24ACF5}" name="Tabela1151101" displayName="Tabela1151101" ref="A14:F26" totalsRowShown="0" headerRowDxfId="455" dataDxfId="454" headerRowCellStyle="Walutowy">
  <tableColumns count="6">
    <tableColumn id="1" xr3:uid="{311F3B5A-2527-41DB-99E0-7FF76FF74D2F}" name="Part Number" dataDxfId="453" dataCellStyle="Normal_Sheet1"/>
    <tableColumn id="2" xr3:uid="{6C65B68C-B623-4E25-BB0E-7E577D85DEAA}" name="Symbol LN" dataDxfId="452" dataCellStyle="Normal_Sheet1"/>
    <tableColumn id="3" xr3:uid="{DC36366C-6AC5-4A14-9122-9579612C11C5}" name="Name" dataDxfId="451" dataCellStyle="Normal_Sheet1"/>
    <tableColumn id="4" xr3:uid="{C3573AF2-6038-42CC-8827-604C0A490E81}" name="End-user Price" dataDxfId="450" dataCellStyle="Dziesiętny"/>
    <tableColumn id="5" xr3:uid="{031D2F0E-9563-4263-B141-8821312B661A}" name="Contract Price" dataDxfId="449" dataCellStyle="Normalny 2"/>
    <tableColumn id="6" xr3:uid="{A8038F33-221D-4639-B3C0-D3F1AE7770D1}" name="Dealer Price" dataDxfId="448" dataCellStyle="Normalny 2"/>
  </tableColumns>
  <tableStyleInfo name="TableStyleMedium2 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76550BEB-F79C-4022-A9F4-3223C992A084}" name="Tabela1151101105" displayName="Tabela1151101105" ref="A31:F54" totalsRowShown="0" headerRowDxfId="447" dataDxfId="446" headerRowCellStyle="Walutowy">
  <tableColumns count="6">
    <tableColumn id="1" xr3:uid="{6740E284-EDBC-4447-A56E-27435B64954C}" name="Part Number" dataDxfId="445" dataCellStyle="Normal_Sheet1"/>
    <tableColumn id="2" xr3:uid="{841CBF8B-E90F-4F01-B5FA-377C0DA45215}" name="Symbol LN" dataDxfId="444" dataCellStyle="Normal_Sheet1"/>
    <tableColumn id="3" xr3:uid="{3E852306-D87B-4609-A92C-A2EF7C7BE719}" name="Name" dataDxfId="443" dataCellStyle="Normal_Sheet1"/>
    <tableColumn id="4" xr3:uid="{16E91020-AD6B-4EE5-8D98-B6DFD9205ED4}" name="End-user Price" dataDxfId="442" dataCellStyle="Dziesiętny"/>
    <tableColumn id="5" xr3:uid="{AF0F3E7A-FA1D-4591-BED5-4B24DE8B0B83}" name="Contract Price" dataDxfId="441" dataCellStyle="Normalny 2"/>
    <tableColumn id="6" xr3:uid="{E2192E0B-E415-4C8B-B4A9-C4227A60300B}" name="Dealer Price" dataDxfId="440" dataCellStyle="Normalny 2"/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Etisoft2021">
  <a:themeElements>
    <a:clrScheme name="Niestandardowy 2">
      <a:dk1>
        <a:srgbClr val="2B4F82"/>
      </a:dk1>
      <a:lt1>
        <a:sysClr val="window" lastClr="FFFFFF"/>
      </a:lt1>
      <a:dk2>
        <a:srgbClr val="595959"/>
      </a:dk2>
      <a:lt2>
        <a:srgbClr val="E7E6E6"/>
      </a:lt2>
      <a:accent1>
        <a:srgbClr val="2B4F82"/>
      </a:accent1>
      <a:accent2>
        <a:srgbClr val="4F8FCC"/>
      </a:accent2>
      <a:accent3>
        <a:srgbClr val="4DBDC6"/>
      </a:accent3>
      <a:accent4>
        <a:srgbClr val="CF66A4"/>
      </a:accent4>
      <a:accent5>
        <a:srgbClr val="9D9D9D"/>
      </a:accent5>
      <a:accent6>
        <a:srgbClr val="E7E6E6"/>
      </a:accent6>
      <a:hlink>
        <a:srgbClr val="FF6566"/>
      </a:hlink>
      <a:folHlink>
        <a:srgbClr val="CCDAEE"/>
      </a:folHlink>
    </a:clrScheme>
    <a:fontScheme name="etisoft2021">
      <a:majorFont>
        <a:latin typeface="Raleway Light"/>
        <a:ea typeface=""/>
        <a:cs typeface=""/>
      </a:majorFont>
      <a:minorFont>
        <a:latin typeface="Titillium Web Light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Etisoft2021" id="{A1916220-130D-4044-86D0-7C1DEE78EAAB}" vid="{D6B045DE-8528-461D-B909-1A6C8794834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vmlDrawing" Target="../drawings/vmlDrawing2.vml"/><Relationship Id="rId7" Type="http://schemas.openxmlformats.org/officeDocument/2006/relationships/table" Target="../tables/table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13" Type="http://schemas.openxmlformats.org/officeDocument/2006/relationships/table" Target="../tables/table22.xml"/><Relationship Id="rId18" Type="http://schemas.openxmlformats.org/officeDocument/2006/relationships/table" Target="../tables/table27.xml"/><Relationship Id="rId3" Type="http://schemas.openxmlformats.org/officeDocument/2006/relationships/vmlDrawing" Target="../drawings/vmlDrawing3.vml"/><Relationship Id="rId21" Type="http://schemas.openxmlformats.org/officeDocument/2006/relationships/table" Target="../tables/table30.xml"/><Relationship Id="rId7" Type="http://schemas.openxmlformats.org/officeDocument/2006/relationships/table" Target="../tables/table16.xml"/><Relationship Id="rId12" Type="http://schemas.openxmlformats.org/officeDocument/2006/relationships/table" Target="../tables/table21.xml"/><Relationship Id="rId17" Type="http://schemas.openxmlformats.org/officeDocument/2006/relationships/table" Target="../tables/table26.xml"/><Relationship Id="rId2" Type="http://schemas.openxmlformats.org/officeDocument/2006/relationships/drawing" Target="../drawings/drawing3.xml"/><Relationship Id="rId16" Type="http://schemas.openxmlformats.org/officeDocument/2006/relationships/table" Target="../tables/table25.xml"/><Relationship Id="rId20" Type="http://schemas.openxmlformats.org/officeDocument/2006/relationships/table" Target="../tables/table2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5.xml"/><Relationship Id="rId11" Type="http://schemas.openxmlformats.org/officeDocument/2006/relationships/table" Target="../tables/table20.xml"/><Relationship Id="rId5" Type="http://schemas.openxmlformats.org/officeDocument/2006/relationships/table" Target="../tables/table14.xml"/><Relationship Id="rId15" Type="http://schemas.openxmlformats.org/officeDocument/2006/relationships/table" Target="../tables/table24.xml"/><Relationship Id="rId10" Type="http://schemas.openxmlformats.org/officeDocument/2006/relationships/table" Target="../tables/table19.xml"/><Relationship Id="rId19" Type="http://schemas.openxmlformats.org/officeDocument/2006/relationships/table" Target="../tables/table28.xml"/><Relationship Id="rId4" Type="http://schemas.openxmlformats.org/officeDocument/2006/relationships/table" Target="../tables/table13.xml"/><Relationship Id="rId9" Type="http://schemas.openxmlformats.org/officeDocument/2006/relationships/table" Target="../tables/table18.xml"/><Relationship Id="rId14" Type="http://schemas.openxmlformats.org/officeDocument/2006/relationships/table" Target="../tables/table23.xml"/><Relationship Id="rId22" Type="http://schemas.openxmlformats.org/officeDocument/2006/relationships/table" Target="../tables/table3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table" Target="../tables/table3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34.xml"/><Relationship Id="rId5" Type="http://schemas.openxmlformats.org/officeDocument/2006/relationships/table" Target="../tables/table33.xml"/><Relationship Id="rId4" Type="http://schemas.openxmlformats.org/officeDocument/2006/relationships/table" Target="../tables/table3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0.xml"/><Relationship Id="rId3" Type="http://schemas.openxmlformats.org/officeDocument/2006/relationships/vmlDrawing" Target="../drawings/vmlDrawing5.vml"/><Relationship Id="rId7" Type="http://schemas.openxmlformats.org/officeDocument/2006/relationships/table" Target="../tables/table3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38.xml"/><Relationship Id="rId5" Type="http://schemas.openxmlformats.org/officeDocument/2006/relationships/table" Target="../tables/table37.xml"/><Relationship Id="rId4" Type="http://schemas.openxmlformats.org/officeDocument/2006/relationships/table" Target="../tables/table36.xml"/><Relationship Id="rId9" Type="http://schemas.openxmlformats.org/officeDocument/2006/relationships/table" Target="../tables/table4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6.xml"/><Relationship Id="rId3" Type="http://schemas.openxmlformats.org/officeDocument/2006/relationships/vmlDrawing" Target="../drawings/vmlDrawing6.vml"/><Relationship Id="rId7" Type="http://schemas.openxmlformats.org/officeDocument/2006/relationships/table" Target="../tables/table4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44.xml"/><Relationship Id="rId11" Type="http://schemas.openxmlformats.org/officeDocument/2006/relationships/table" Target="../tables/table49.xml"/><Relationship Id="rId5" Type="http://schemas.openxmlformats.org/officeDocument/2006/relationships/table" Target="../tables/table43.xml"/><Relationship Id="rId10" Type="http://schemas.openxmlformats.org/officeDocument/2006/relationships/table" Target="../tables/table48.xml"/><Relationship Id="rId4" Type="http://schemas.openxmlformats.org/officeDocument/2006/relationships/table" Target="../tables/table42.xml"/><Relationship Id="rId9" Type="http://schemas.openxmlformats.org/officeDocument/2006/relationships/table" Target="../tables/table4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4.xml"/><Relationship Id="rId13" Type="http://schemas.openxmlformats.org/officeDocument/2006/relationships/table" Target="../tables/table59.xml"/><Relationship Id="rId3" Type="http://schemas.openxmlformats.org/officeDocument/2006/relationships/vmlDrawing" Target="../drawings/vmlDrawing7.vml"/><Relationship Id="rId7" Type="http://schemas.openxmlformats.org/officeDocument/2006/relationships/table" Target="../tables/table53.xml"/><Relationship Id="rId12" Type="http://schemas.openxmlformats.org/officeDocument/2006/relationships/table" Target="../tables/table58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table" Target="../tables/table52.xml"/><Relationship Id="rId11" Type="http://schemas.openxmlformats.org/officeDocument/2006/relationships/table" Target="../tables/table57.xml"/><Relationship Id="rId5" Type="http://schemas.openxmlformats.org/officeDocument/2006/relationships/table" Target="../tables/table51.xml"/><Relationship Id="rId10" Type="http://schemas.openxmlformats.org/officeDocument/2006/relationships/table" Target="../tables/table56.xml"/><Relationship Id="rId4" Type="http://schemas.openxmlformats.org/officeDocument/2006/relationships/table" Target="../tables/table50.xml"/><Relationship Id="rId9" Type="http://schemas.openxmlformats.org/officeDocument/2006/relationships/table" Target="../tables/table55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4.xml"/><Relationship Id="rId3" Type="http://schemas.openxmlformats.org/officeDocument/2006/relationships/vmlDrawing" Target="../drawings/vmlDrawing8.vml"/><Relationship Id="rId7" Type="http://schemas.openxmlformats.org/officeDocument/2006/relationships/table" Target="../tables/table63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62.xml"/><Relationship Id="rId5" Type="http://schemas.openxmlformats.org/officeDocument/2006/relationships/table" Target="../tables/table61.xml"/><Relationship Id="rId4" Type="http://schemas.openxmlformats.org/officeDocument/2006/relationships/table" Target="../tables/table6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6:H30"/>
  <sheetViews>
    <sheetView showGridLines="0" zoomScale="120" zoomScaleNormal="120" workbookViewId="0">
      <selection activeCell="U22" sqref="U22"/>
    </sheetView>
  </sheetViews>
  <sheetFormatPr defaultColWidth="9" defaultRowHeight="12.75"/>
  <cols>
    <col min="1" max="16384" width="9" style="1"/>
  </cols>
  <sheetData>
    <row r="6" spans="1:8" ht="26.25">
      <c r="E6" s="2"/>
    </row>
    <row r="16" spans="1:8" ht="12.75" customHeight="1" thickBot="1">
      <c r="A16" s="41" t="s">
        <v>1819</v>
      </c>
      <c r="B16" s="41"/>
      <c r="C16" s="41"/>
      <c r="D16" s="41"/>
      <c r="E16" s="41"/>
      <c r="F16" s="41"/>
      <c r="G16" s="41"/>
      <c r="H16" s="41"/>
    </row>
    <row r="17" spans="1:8" ht="108" customHeight="1" thickTop="1" thickBot="1">
      <c r="A17" s="41"/>
      <c r="B17" s="41"/>
      <c r="C17" s="41"/>
      <c r="D17" s="41"/>
      <c r="E17" s="41"/>
      <c r="F17" s="41"/>
      <c r="G17" s="41"/>
      <c r="H17" s="41"/>
    </row>
    <row r="18" spans="1:8" ht="13.5" thickTop="1"/>
    <row r="26" spans="1:8" ht="41.25" customHeight="1">
      <c r="A26" s="42">
        <v>45742</v>
      </c>
      <c r="B26" s="42"/>
      <c r="C26" s="42"/>
      <c r="D26" s="42"/>
      <c r="E26" s="42"/>
      <c r="F26" s="42"/>
      <c r="G26" s="42"/>
      <c r="H26" s="42"/>
    </row>
    <row r="28" spans="1:8" ht="15.75">
      <c r="A28" s="43"/>
      <c r="B28" s="43"/>
      <c r="C28" s="43"/>
      <c r="D28" s="43"/>
      <c r="E28" s="43"/>
      <c r="F28" s="43"/>
      <c r="G28" s="43"/>
      <c r="H28" s="43"/>
    </row>
    <row r="30" spans="1:8" ht="30">
      <c r="A30" s="44"/>
      <c r="B30" s="44"/>
      <c r="C30" s="44"/>
      <c r="D30" s="44"/>
      <c r="E30" s="44"/>
      <c r="F30" s="44"/>
      <c r="G30" s="44"/>
      <c r="H30" s="44"/>
    </row>
  </sheetData>
  <mergeCells count="4">
    <mergeCell ref="A16:H17"/>
    <mergeCell ref="A26:H26"/>
    <mergeCell ref="A28:H28"/>
    <mergeCell ref="A30:H30"/>
  </mergeCells>
  <pageMargins left="0.25" right="0.25" top="0.75" bottom="0.75" header="0.3" footer="0.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6D30D-B9C0-410B-AD4A-F83A74CB2E67}">
  <sheetPr codeName="Arkusz5"/>
  <dimension ref="A2:H69"/>
  <sheetViews>
    <sheetView zoomScale="110" zoomScaleNormal="110" workbookViewId="0">
      <selection activeCell="G3" sqref="G3"/>
    </sheetView>
  </sheetViews>
  <sheetFormatPr defaultRowHeight="19.5"/>
  <cols>
    <col min="1" max="1" width="16.75" customWidth="1"/>
    <col min="2" max="2" width="42" customWidth="1"/>
    <col min="3" max="3" width="13" customWidth="1"/>
    <col min="4" max="7" width="8.625" customWidth="1"/>
  </cols>
  <sheetData>
    <row r="2" spans="1:8" ht="89.25" customHeight="1" thickBot="1">
      <c r="A2" s="17" t="s">
        <v>1415</v>
      </c>
      <c r="B2" s="37" t="e" vm="1">
        <v>#VALUE!</v>
      </c>
      <c r="C2" s="37"/>
      <c r="D2" s="9"/>
      <c r="E2" s="9"/>
    </row>
    <row r="3" spans="1:8" ht="20.25" thickTop="1">
      <c r="A3" s="25" t="s">
        <v>1416</v>
      </c>
      <c r="B3" s="26"/>
      <c r="C3" s="26"/>
      <c r="D3" s="5"/>
      <c r="E3" s="5"/>
    </row>
    <row r="4" spans="1:8" s="13" customFormat="1" ht="27">
      <c r="A4" s="14" t="s">
        <v>0</v>
      </c>
      <c r="B4" s="14" t="s">
        <v>2</v>
      </c>
      <c r="C4" s="11" t="s">
        <v>3</v>
      </c>
      <c r="D4" s="22" t="s">
        <v>157</v>
      </c>
      <c r="E4" s="11" t="s">
        <v>4</v>
      </c>
    </row>
    <row r="5" spans="1:8" ht="27" customHeight="1">
      <c r="A5" s="20" t="s">
        <v>1417</v>
      </c>
      <c r="B5" s="12" t="s">
        <v>1418</v>
      </c>
      <c r="C5" s="15">
        <v>250</v>
      </c>
      <c r="D5" s="16">
        <v>150</v>
      </c>
      <c r="E5" s="16">
        <v>125</v>
      </c>
    </row>
    <row r="6" spans="1:8">
      <c r="A6" s="10"/>
      <c r="B6" s="12"/>
      <c r="C6" s="15"/>
      <c r="D6" s="16"/>
      <c r="E6" s="16"/>
    </row>
    <row r="7" spans="1:8">
      <c r="A7" s="10"/>
      <c r="B7" s="23" t="s">
        <v>158</v>
      </c>
      <c r="C7" s="15"/>
      <c r="D7" s="16"/>
      <c r="E7" s="16"/>
    </row>
    <row r="8" spans="1:8">
      <c r="A8" s="10" t="s">
        <v>1419</v>
      </c>
      <c r="B8" s="12" t="s">
        <v>1421</v>
      </c>
      <c r="C8" s="15">
        <v>93</v>
      </c>
      <c r="D8" s="16">
        <v>55.8</v>
      </c>
      <c r="E8" s="16">
        <v>46.5</v>
      </c>
    </row>
    <row r="9" spans="1:8">
      <c r="A9" s="20" t="s">
        <v>1420</v>
      </c>
      <c r="B9" s="27" t="s">
        <v>1422</v>
      </c>
      <c r="C9" s="30">
        <v>11</v>
      </c>
      <c r="D9" s="29">
        <v>6.6</v>
      </c>
      <c r="E9" s="29">
        <v>5.5</v>
      </c>
      <c r="F9" s="21"/>
    </row>
    <row r="10" spans="1:8">
      <c r="A10" s="20"/>
      <c r="B10" s="27"/>
      <c r="C10" s="30"/>
      <c r="D10" s="29"/>
      <c r="E10" s="29"/>
      <c r="F10" s="29"/>
      <c r="G10" s="29"/>
      <c r="H10" s="21"/>
    </row>
    <row r="12" spans="1:8" ht="89.25" customHeight="1" thickBot="1">
      <c r="A12" s="17" t="s">
        <v>1423</v>
      </c>
      <c r="B12" s="37" t="e" vm="2">
        <v>#VALUE!</v>
      </c>
      <c r="C12" s="9"/>
      <c r="D12" s="9"/>
      <c r="E12" s="9"/>
    </row>
    <row r="13" spans="1:8" ht="20.25" thickTop="1">
      <c r="A13" s="25" t="s">
        <v>1434</v>
      </c>
      <c r="B13" s="26"/>
      <c r="C13" s="26"/>
      <c r="D13" s="5"/>
      <c r="E13" s="5"/>
    </row>
    <row r="14" spans="1:8" s="13" customFormat="1" ht="27">
      <c r="A14" s="14" t="s">
        <v>0</v>
      </c>
      <c r="B14" s="14" t="s">
        <v>2</v>
      </c>
      <c r="C14" s="11" t="s">
        <v>3</v>
      </c>
      <c r="D14" s="22" t="s">
        <v>157</v>
      </c>
      <c r="E14" s="11" t="s">
        <v>4</v>
      </c>
    </row>
    <row r="15" spans="1:8" ht="27" customHeight="1">
      <c r="A15" s="20" t="s">
        <v>1424</v>
      </c>
      <c r="B15" s="12" t="s">
        <v>1431</v>
      </c>
      <c r="C15" s="15">
        <v>258.12</v>
      </c>
      <c r="D15" s="16">
        <v>141.96600000000001</v>
      </c>
      <c r="E15" s="16">
        <v>103.24800000000002</v>
      </c>
    </row>
    <row r="16" spans="1:8">
      <c r="A16" s="10"/>
      <c r="B16" s="12"/>
      <c r="C16" s="15"/>
      <c r="D16" s="16"/>
      <c r="E16" s="16"/>
    </row>
    <row r="17" spans="1:8">
      <c r="A17" s="10"/>
      <c r="B17" s="23" t="s">
        <v>158</v>
      </c>
      <c r="C17" s="15"/>
      <c r="D17" s="16"/>
      <c r="E17" s="16"/>
    </row>
    <row r="18" spans="1:8">
      <c r="A18" s="10" t="s">
        <v>1425</v>
      </c>
      <c r="B18" s="12" t="s">
        <v>1428</v>
      </c>
      <c r="C18" s="15">
        <v>99</v>
      </c>
      <c r="D18" s="16">
        <v>54.449999999999996</v>
      </c>
      <c r="E18" s="16">
        <v>39.6</v>
      </c>
    </row>
    <row r="19" spans="1:8">
      <c r="A19" s="10" t="s">
        <v>1426</v>
      </c>
      <c r="B19" s="12" t="s">
        <v>1429</v>
      </c>
      <c r="C19" s="15">
        <v>159</v>
      </c>
      <c r="D19" s="16">
        <v>87.45</v>
      </c>
      <c r="E19" s="16">
        <v>63.600000000000009</v>
      </c>
    </row>
    <row r="20" spans="1:8">
      <c r="A20" s="10" t="s">
        <v>1427</v>
      </c>
      <c r="B20" s="10" t="s">
        <v>1430</v>
      </c>
      <c r="C20" s="15">
        <v>11</v>
      </c>
      <c r="D20" s="16">
        <v>6.05</v>
      </c>
      <c r="E20" s="16">
        <v>4.4000000000000004</v>
      </c>
    </row>
    <row r="23" spans="1:8" ht="89.25" customHeight="1" thickBot="1">
      <c r="A23" s="17" t="s">
        <v>1432</v>
      </c>
      <c r="B23" s="37" t="e" vm="3">
        <v>#VALUE!</v>
      </c>
      <c r="C23" s="9"/>
      <c r="D23" s="9"/>
      <c r="E23" s="9"/>
    </row>
    <row r="24" spans="1:8" ht="20.25" thickTop="1">
      <c r="A24" s="25" t="s">
        <v>1433</v>
      </c>
      <c r="B24" s="26"/>
      <c r="C24" s="26"/>
      <c r="D24" s="5"/>
      <c r="E24" s="5"/>
    </row>
    <row r="25" spans="1:8" s="13" customFormat="1" ht="27">
      <c r="A25" s="14" t="s">
        <v>0</v>
      </c>
      <c r="B25" s="14" t="s">
        <v>2</v>
      </c>
      <c r="C25" s="11" t="s">
        <v>3</v>
      </c>
      <c r="D25" s="22" t="s">
        <v>157</v>
      </c>
      <c r="E25" s="11" t="s">
        <v>4</v>
      </c>
    </row>
    <row r="26" spans="1:8" ht="27" customHeight="1">
      <c r="A26" s="20" t="s">
        <v>1435</v>
      </c>
      <c r="B26" s="10" t="s">
        <v>1436</v>
      </c>
      <c r="C26" s="15">
        <v>330.43</v>
      </c>
      <c r="D26" s="16">
        <v>181.73650000000001</v>
      </c>
      <c r="E26" s="16">
        <v>132.172</v>
      </c>
    </row>
    <row r="27" spans="1:8">
      <c r="A27" s="10"/>
      <c r="B27" s="12"/>
      <c r="C27" s="15"/>
      <c r="D27" s="16"/>
      <c r="E27" s="16"/>
    </row>
    <row r="28" spans="1:8">
      <c r="A28" s="10"/>
      <c r="B28" s="23" t="s">
        <v>158</v>
      </c>
      <c r="C28" s="15"/>
      <c r="D28" s="16"/>
      <c r="E28" s="16"/>
    </row>
    <row r="29" spans="1:8">
      <c r="A29" s="10" t="s">
        <v>1437</v>
      </c>
      <c r="B29" s="20" t="s">
        <v>1440</v>
      </c>
      <c r="C29" s="15">
        <v>49</v>
      </c>
      <c r="D29" s="16">
        <v>26.95</v>
      </c>
      <c r="E29" s="16">
        <v>19.600000000000001</v>
      </c>
    </row>
    <row r="30" spans="1:8">
      <c r="A30" s="10" t="s">
        <v>1438</v>
      </c>
      <c r="B30" s="20" t="s">
        <v>1441</v>
      </c>
      <c r="C30" s="15">
        <v>99</v>
      </c>
      <c r="D30" s="16">
        <v>54.449999999999996</v>
      </c>
      <c r="E30" s="16">
        <v>39.6</v>
      </c>
    </row>
    <row r="31" spans="1:8">
      <c r="A31" s="10" t="s">
        <v>1439</v>
      </c>
      <c r="B31" s="20" t="s">
        <v>1442</v>
      </c>
      <c r="C31" s="15">
        <v>11</v>
      </c>
      <c r="D31" s="16">
        <v>6.05</v>
      </c>
      <c r="E31" s="16">
        <v>4.4000000000000004</v>
      </c>
    </row>
    <row r="32" spans="1:8">
      <c r="A32" s="20"/>
      <c r="B32" s="20"/>
      <c r="C32" s="27"/>
      <c r="D32" s="30"/>
      <c r="E32" s="29"/>
      <c r="F32" s="29"/>
      <c r="G32" s="16"/>
      <c r="H32" s="21"/>
    </row>
    <row r="34" spans="1:8" ht="89.25" customHeight="1" thickBot="1">
      <c r="A34" s="17" t="s">
        <v>1443</v>
      </c>
      <c r="B34" s="37" t="e" vm="4">
        <v>#VALUE!</v>
      </c>
      <c r="C34" s="9"/>
      <c r="D34" s="9"/>
      <c r="E34" s="9"/>
    </row>
    <row r="35" spans="1:8" ht="20.25" thickTop="1">
      <c r="A35" s="25" t="s">
        <v>1444</v>
      </c>
      <c r="B35" s="26"/>
      <c r="C35" s="26"/>
      <c r="D35" s="5"/>
      <c r="E35" s="5"/>
    </row>
    <row r="36" spans="1:8" s="13" customFormat="1" ht="27">
      <c r="A36" s="14" t="s">
        <v>0</v>
      </c>
      <c r="B36" s="14" t="s">
        <v>2</v>
      </c>
      <c r="C36" s="11" t="s">
        <v>3</v>
      </c>
      <c r="D36" s="22" t="s">
        <v>157</v>
      </c>
      <c r="E36" s="11" t="s">
        <v>4</v>
      </c>
    </row>
    <row r="37" spans="1:8" ht="27" customHeight="1">
      <c r="A37" s="20" t="s">
        <v>1445</v>
      </c>
      <c r="B37" s="27" t="s">
        <v>1446</v>
      </c>
      <c r="C37" s="30">
        <v>1034.05</v>
      </c>
      <c r="D37" s="29">
        <v>568.72749999999996</v>
      </c>
      <c r="E37" s="16">
        <v>465.32249999999988</v>
      </c>
    </row>
    <row r="38" spans="1:8">
      <c r="A38" s="10"/>
      <c r="B38" s="12"/>
      <c r="C38" s="15"/>
      <c r="D38" s="16"/>
      <c r="E38" s="16"/>
    </row>
    <row r="39" spans="1:8">
      <c r="A39" s="10"/>
      <c r="B39" s="23" t="s">
        <v>158</v>
      </c>
      <c r="C39" s="15"/>
      <c r="D39" s="16"/>
      <c r="E39" s="16"/>
    </row>
    <row r="40" spans="1:8">
      <c r="A40" s="10" t="s">
        <v>1452</v>
      </c>
      <c r="B40" s="10" t="s">
        <v>1447</v>
      </c>
      <c r="C40" s="15">
        <v>69</v>
      </c>
      <c r="D40" s="16">
        <v>37.950000000000003</v>
      </c>
      <c r="E40" s="16">
        <v>31.049999999999997</v>
      </c>
    </row>
    <row r="41" spans="1:8">
      <c r="A41" s="10" t="s">
        <v>1453</v>
      </c>
      <c r="B41" s="12" t="s">
        <v>1448</v>
      </c>
      <c r="C41" s="15">
        <v>229</v>
      </c>
      <c r="D41" s="16">
        <v>125.95</v>
      </c>
      <c r="E41" s="16">
        <v>103.04999999999998</v>
      </c>
    </row>
    <row r="42" spans="1:8">
      <c r="A42" s="10" t="s">
        <v>1454</v>
      </c>
      <c r="B42" s="12" t="s">
        <v>1449</v>
      </c>
      <c r="C42" s="15">
        <v>380</v>
      </c>
      <c r="D42" s="16">
        <v>209</v>
      </c>
      <c r="E42" s="16">
        <v>170.99999999999997</v>
      </c>
    </row>
    <row r="43" spans="1:8">
      <c r="A43" s="10" t="s">
        <v>1455</v>
      </c>
      <c r="B43" s="12" t="s">
        <v>1450</v>
      </c>
      <c r="C43" s="15">
        <v>350</v>
      </c>
      <c r="D43" s="16">
        <v>192.5</v>
      </c>
      <c r="E43" s="16">
        <v>157.49999999999997</v>
      </c>
    </row>
    <row r="44" spans="1:8">
      <c r="A44" s="10" t="s">
        <v>1456</v>
      </c>
      <c r="B44" s="27" t="s">
        <v>1451</v>
      </c>
      <c r="C44" s="30">
        <v>69</v>
      </c>
      <c r="D44" s="16">
        <v>37.950000000000003</v>
      </c>
      <c r="E44" s="16">
        <v>31.049999999999997</v>
      </c>
    </row>
    <row r="45" spans="1:8">
      <c r="A45" s="20"/>
      <c r="B45" s="20"/>
      <c r="C45" s="27"/>
      <c r="D45" s="30"/>
      <c r="E45" s="29"/>
      <c r="F45" s="29"/>
      <c r="G45" s="16"/>
      <c r="H45" s="21"/>
    </row>
    <row r="47" spans="1:8" ht="89.25" customHeight="1" thickBot="1">
      <c r="A47" s="17" t="s">
        <v>1457</v>
      </c>
      <c r="B47" s="37" t="e" vm="5">
        <v>#VALUE!</v>
      </c>
      <c r="C47" s="9"/>
      <c r="D47" s="9"/>
      <c r="E47" s="9"/>
    </row>
    <row r="48" spans="1:8" ht="20.25" thickTop="1">
      <c r="A48" s="25" t="s">
        <v>1464</v>
      </c>
      <c r="B48" s="26"/>
      <c r="C48" s="26"/>
      <c r="D48" s="5"/>
      <c r="E48" s="5"/>
    </row>
    <row r="49" spans="1:5" s="13" customFormat="1" ht="27">
      <c r="A49" s="14" t="s">
        <v>0</v>
      </c>
      <c r="B49" s="14" t="s">
        <v>2</v>
      </c>
      <c r="C49" s="11" t="s">
        <v>3</v>
      </c>
      <c r="D49" s="22" t="s">
        <v>157</v>
      </c>
      <c r="E49" s="11" t="s">
        <v>4</v>
      </c>
    </row>
    <row r="50" spans="1:5" ht="27" customHeight="1">
      <c r="A50" s="20" t="s">
        <v>1458</v>
      </c>
      <c r="B50" s="10" t="s">
        <v>1459</v>
      </c>
      <c r="C50" s="15">
        <v>1469</v>
      </c>
      <c r="D50" s="16">
        <v>881.4</v>
      </c>
      <c r="E50" s="16">
        <v>778.57</v>
      </c>
    </row>
    <row r="51" spans="1:5">
      <c r="A51" s="20"/>
      <c r="B51" s="27"/>
      <c r="C51" s="28"/>
      <c r="D51" s="29"/>
      <c r="E51" s="29"/>
    </row>
    <row r="52" spans="1:5">
      <c r="A52" s="20"/>
      <c r="B52" s="23" t="s">
        <v>158</v>
      </c>
      <c r="C52" s="15"/>
      <c r="D52" s="16"/>
      <c r="E52" s="16"/>
    </row>
    <row r="53" spans="1:5">
      <c r="A53" s="20" t="s">
        <v>1452</v>
      </c>
      <c r="B53" s="10" t="s">
        <v>1447</v>
      </c>
      <c r="C53" s="15">
        <v>69</v>
      </c>
      <c r="D53" s="16">
        <v>41.4</v>
      </c>
      <c r="E53" s="16">
        <v>36.57</v>
      </c>
    </row>
    <row r="54" spans="1:5">
      <c r="A54" s="20" t="s">
        <v>1453</v>
      </c>
      <c r="B54" s="12" t="s">
        <v>1448</v>
      </c>
      <c r="C54" s="15">
        <v>229</v>
      </c>
      <c r="D54" s="16">
        <v>137.39999999999998</v>
      </c>
      <c r="E54" s="16">
        <v>121.37</v>
      </c>
    </row>
    <row r="55" spans="1:5">
      <c r="A55" s="20" t="s">
        <v>1460</v>
      </c>
      <c r="B55" s="12" t="s">
        <v>1462</v>
      </c>
      <c r="C55" s="15">
        <v>490</v>
      </c>
      <c r="D55" s="16">
        <v>294</v>
      </c>
      <c r="E55" s="16">
        <v>259.70000000000005</v>
      </c>
    </row>
    <row r="56" spans="1:5">
      <c r="A56" s="20" t="s">
        <v>1461</v>
      </c>
      <c r="B56" s="27" t="s">
        <v>1463</v>
      </c>
      <c r="C56" s="30">
        <v>369</v>
      </c>
      <c r="D56" s="16">
        <v>221.4</v>
      </c>
      <c r="E56" s="16">
        <v>195.57000000000002</v>
      </c>
    </row>
    <row r="57" spans="1:5">
      <c r="A57" s="20" t="s">
        <v>1456</v>
      </c>
      <c r="B57" s="27" t="s">
        <v>1451</v>
      </c>
      <c r="C57" s="30">
        <v>69</v>
      </c>
      <c r="D57" s="16">
        <v>41.4</v>
      </c>
      <c r="E57" s="16">
        <v>36.57</v>
      </c>
    </row>
    <row r="60" spans="1:5" ht="89.25" customHeight="1" thickBot="1">
      <c r="A60" s="17" t="s">
        <v>1465</v>
      </c>
      <c r="B60" s="37" t="e" vm="6">
        <v>#VALUE!</v>
      </c>
      <c r="C60" s="9"/>
      <c r="D60" s="9"/>
      <c r="E60" s="9"/>
    </row>
    <row r="61" spans="1:5" ht="20.25" thickTop="1">
      <c r="A61" s="25" t="s">
        <v>1433</v>
      </c>
      <c r="B61" s="26"/>
      <c r="C61" s="26"/>
      <c r="D61" s="5"/>
      <c r="E61" s="5"/>
    </row>
    <row r="62" spans="1:5" s="13" customFormat="1" ht="27">
      <c r="A62" s="14" t="s">
        <v>0</v>
      </c>
      <c r="B62" s="14" t="s">
        <v>2</v>
      </c>
      <c r="C62" s="11" t="s">
        <v>3</v>
      </c>
      <c r="D62" s="22" t="s">
        <v>157</v>
      </c>
      <c r="E62" s="11" t="s">
        <v>4</v>
      </c>
    </row>
    <row r="63" spans="1:5" ht="27" customHeight="1">
      <c r="A63" s="20" t="s">
        <v>1466</v>
      </c>
      <c r="B63" s="10" t="s">
        <v>1467</v>
      </c>
      <c r="C63" s="15">
        <v>2590</v>
      </c>
      <c r="D63" s="16">
        <v>1683.5</v>
      </c>
      <c r="E63" s="16">
        <v>1424.5</v>
      </c>
    </row>
    <row r="64" spans="1:5">
      <c r="A64" s="20"/>
      <c r="B64" s="27"/>
      <c r="C64" s="28"/>
      <c r="D64" s="29"/>
      <c r="E64" s="29"/>
    </row>
    <row r="65" spans="1:5">
      <c r="A65" s="20"/>
      <c r="B65" s="23" t="s">
        <v>158</v>
      </c>
      <c r="C65" s="15"/>
      <c r="D65" s="16"/>
      <c r="E65" s="16"/>
    </row>
    <row r="66" spans="1:5">
      <c r="A66" s="20" t="s">
        <v>1468</v>
      </c>
      <c r="B66" s="12" t="s">
        <v>1472</v>
      </c>
      <c r="C66" s="15">
        <v>490</v>
      </c>
      <c r="D66" s="16">
        <v>318.5</v>
      </c>
      <c r="E66" s="16">
        <v>269.5</v>
      </c>
    </row>
    <row r="67" spans="1:5">
      <c r="A67" s="20" t="s">
        <v>1469</v>
      </c>
      <c r="B67" s="27" t="s">
        <v>1473</v>
      </c>
      <c r="C67" s="28">
        <v>290</v>
      </c>
      <c r="D67" s="16">
        <v>188.5</v>
      </c>
      <c r="E67" s="16">
        <v>159.5</v>
      </c>
    </row>
    <row r="68" spans="1:5">
      <c r="A68" s="20" t="s">
        <v>1470</v>
      </c>
      <c r="B68" s="10" t="s">
        <v>1474</v>
      </c>
      <c r="C68" s="15">
        <v>520</v>
      </c>
      <c r="D68" s="16">
        <v>338</v>
      </c>
      <c r="E68" s="16">
        <v>286</v>
      </c>
    </row>
    <row r="69" spans="1:5">
      <c r="A69" s="20" t="s">
        <v>1471</v>
      </c>
      <c r="B69" s="12" t="s">
        <v>1475</v>
      </c>
      <c r="C69" s="15">
        <v>79</v>
      </c>
      <c r="D69" s="16">
        <v>51.35</v>
      </c>
      <c r="E69" s="16">
        <v>43.449999999999996</v>
      </c>
    </row>
  </sheetData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B29:B31" xr:uid="{4F60A8AB-27C8-4996-AF6A-D76BC3C642C1}">
      <formula1>100</formula1>
    </dataValidation>
  </dataValidations>
  <pageMargins left="0.25" right="0.25" top="0.75" bottom="0.75" header="0.3" footer="0.3"/>
  <pageSetup paperSize="9" orientation="portrait" r:id="rId1"/>
  <headerFooter>
    <oddHeader>&amp;LTSC&amp;C&amp;G</oddHeader>
  </headerFooter>
  <ignoredErrors>
    <ignoredError sqref="D5 D8:D9 A53 A54:A57 A66:A69 A63 A50" calculatedColumn="1"/>
  </ignoredErrors>
  <legacyDrawingHF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5F78-AC18-4464-80C3-4F363E84429F}">
  <sheetPr codeName="Arkusz2"/>
  <dimension ref="A2:H124"/>
  <sheetViews>
    <sheetView zoomScale="110" zoomScaleNormal="110" workbookViewId="0">
      <selection activeCell="H4" sqref="H4"/>
    </sheetView>
  </sheetViews>
  <sheetFormatPr defaultRowHeight="19.5"/>
  <cols>
    <col min="1" max="1" width="16.75" customWidth="1"/>
    <col min="2" max="2" width="15.75" bestFit="1" customWidth="1"/>
    <col min="3" max="3" width="35.625" customWidth="1"/>
    <col min="4" max="7" width="8.625" customWidth="1"/>
  </cols>
  <sheetData>
    <row r="2" spans="1:8" ht="89.25" customHeight="1" thickBot="1">
      <c r="A2" s="17" t="s">
        <v>611</v>
      </c>
      <c r="B2" s="9"/>
      <c r="C2" s="9"/>
      <c r="D2" s="9"/>
      <c r="E2" s="9"/>
    </row>
    <row r="3" spans="1:8" ht="20.25" thickTop="1">
      <c r="A3" s="25"/>
      <c r="B3" s="26"/>
      <c r="C3" s="26"/>
      <c r="D3" s="5"/>
      <c r="E3" s="5"/>
    </row>
    <row r="4" spans="1:8" s="13" customFormat="1" ht="27">
      <c r="A4" s="14" t="s">
        <v>5</v>
      </c>
      <c r="B4" s="14" t="s">
        <v>0</v>
      </c>
      <c r="C4" s="14" t="s">
        <v>2</v>
      </c>
      <c r="D4" s="11" t="s">
        <v>3</v>
      </c>
      <c r="E4" s="22" t="s">
        <v>157</v>
      </c>
      <c r="F4" s="11" t="s">
        <v>4</v>
      </c>
    </row>
    <row r="5" spans="1:8" ht="27" customHeight="1">
      <c r="A5" s="10" t="s">
        <v>612</v>
      </c>
      <c r="B5" s="20" t="str">
        <f>"T-"&amp;Tabela1151[[#This Row],[Part Number]]</f>
        <v>T-CLE321XEBXXX</v>
      </c>
      <c r="C5" s="12" t="s">
        <v>614</v>
      </c>
      <c r="D5" s="15">
        <v>503</v>
      </c>
      <c r="E5" s="16">
        <v>294.81672000000003</v>
      </c>
      <c r="F5" s="16">
        <v>278.73580800000002</v>
      </c>
    </row>
    <row r="6" spans="1:8" ht="27" customHeight="1">
      <c r="A6" s="10" t="s">
        <v>613</v>
      </c>
      <c r="B6" s="20" t="str">
        <f>"T-"&amp;Tabela1151[[#This Row],[Part Number]]</f>
        <v>T-CLE331XEBXXX</v>
      </c>
      <c r="C6" s="12" t="s">
        <v>615</v>
      </c>
      <c r="D6" s="15">
        <v>640</v>
      </c>
      <c r="E6" s="16">
        <v>375.06216000000001</v>
      </c>
      <c r="F6" s="16">
        <v>354.60422399999999</v>
      </c>
    </row>
    <row r="7" spans="1:8">
      <c r="A7" s="10"/>
      <c r="B7" s="10"/>
      <c r="C7" s="12"/>
      <c r="D7" s="15"/>
      <c r="E7" s="16"/>
      <c r="F7" s="16"/>
    </row>
    <row r="8" spans="1:8">
      <c r="A8" s="10"/>
      <c r="B8" s="10"/>
      <c r="C8" s="23" t="s">
        <v>158</v>
      </c>
      <c r="D8" s="15"/>
      <c r="E8" s="16"/>
      <c r="F8" s="16"/>
    </row>
    <row r="9" spans="1:8" ht="27">
      <c r="A9" s="10" t="s">
        <v>616</v>
      </c>
      <c r="B9" s="10" t="str">
        <f>"T-"&amp;Tabela1151[[#This Row],[Part Number]]</f>
        <v>T-PPM80053-0</v>
      </c>
      <c r="C9" s="12" t="s">
        <v>617</v>
      </c>
      <c r="D9" s="15">
        <v>91</v>
      </c>
      <c r="E9" s="16">
        <v>56.088780000000007</v>
      </c>
      <c r="F9" s="16">
        <v>53.539290000000008</v>
      </c>
    </row>
    <row r="10" spans="1:8">
      <c r="A10" s="20"/>
      <c r="B10" s="20"/>
      <c r="C10" s="27"/>
      <c r="D10" s="30"/>
      <c r="E10" s="29"/>
      <c r="F10" s="29"/>
      <c r="G10" s="16"/>
      <c r="H10" s="21"/>
    </row>
    <row r="12" spans="1:8" ht="89.25" customHeight="1" thickBot="1">
      <c r="A12" s="17" t="s">
        <v>618</v>
      </c>
      <c r="B12" s="9"/>
      <c r="C12" s="9"/>
      <c r="D12" s="9"/>
      <c r="E12" s="9"/>
    </row>
    <row r="13" spans="1:8" ht="20.25" thickTop="1">
      <c r="A13" s="25"/>
      <c r="B13" s="26"/>
      <c r="C13" s="26"/>
      <c r="D13" s="5"/>
      <c r="E13" s="5"/>
    </row>
    <row r="14" spans="1:8" s="13" customFormat="1" ht="27">
      <c r="A14" s="14" t="s">
        <v>5</v>
      </c>
      <c r="B14" s="14" t="s">
        <v>0</v>
      </c>
      <c r="C14" s="14" t="s">
        <v>2</v>
      </c>
      <c r="D14" s="11" t="s">
        <v>3</v>
      </c>
      <c r="E14" s="22" t="s">
        <v>157</v>
      </c>
      <c r="F14" s="11" t="s">
        <v>4</v>
      </c>
    </row>
    <row r="15" spans="1:8" ht="27" customHeight="1">
      <c r="A15" s="10">
        <v>1000835</v>
      </c>
      <c r="B15" s="20" t="s">
        <v>619</v>
      </c>
      <c r="C15" s="12" t="s">
        <v>620</v>
      </c>
      <c r="D15" s="15">
        <v>550</v>
      </c>
      <c r="E15" s="16">
        <v>309.27929999999998</v>
      </c>
      <c r="F15" s="16">
        <v>292.40951999999999</v>
      </c>
    </row>
    <row r="16" spans="1:8">
      <c r="A16" s="10"/>
      <c r="B16" s="10"/>
      <c r="C16" s="12"/>
      <c r="D16" s="15"/>
      <c r="E16" s="16"/>
      <c r="F16" s="16"/>
    </row>
    <row r="17" spans="1:6">
      <c r="A17" s="10"/>
      <c r="B17" s="10"/>
      <c r="C17" s="23" t="s">
        <v>158</v>
      </c>
      <c r="D17" s="15"/>
      <c r="E17" s="16"/>
      <c r="F17" s="16"/>
    </row>
    <row r="18" spans="1:6">
      <c r="A18" s="10" t="s">
        <v>621</v>
      </c>
      <c r="B18" s="10" t="s">
        <v>622</v>
      </c>
      <c r="C18" s="12" t="s">
        <v>623</v>
      </c>
      <c r="D18" s="15">
        <v>246</v>
      </c>
      <c r="E18" s="16">
        <v>150.68460000000005</v>
      </c>
      <c r="F18" s="16">
        <v>142.46544000000003</v>
      </c>
    </row>
    <row r="19" spans="1:6" ht="27">
      <c r="A19" s="10" t="s">
        <v>624</v>
      </c>
      <c r="B19" s="10" t="s">
        <v>625</v>
      </c>
      <c r="C19" s="12" t="s">
        <v>626</v>
      </c>
      <c r="D19" s="15">
        <v>79.7</v>
      </c>
      <c r="E19" s="16">
        <v>46.652760000000001</v>
      </c>
      <c r="F19" s="16">
        <v>44.108063999999999</v>
      </c>
    </row>
    <row r="20" spans="1:6" ht="27">
      <c r="A20" s="10" t="s">
        <v>627</v>
      </c>
      <c r="B20" s="10" t="s">
        <v>628</v>
      </c>
      <c r="C20" s="10" t="s">
        <v>629</v>
      </c>
      <c r="D20" s="15">
        <v>17.600000000000001</v>
      </c>
      <c r="E20" s="16">
        <v>10.367280000000003</v>
      </c>
      <c r="F20" s="16">
        <v>9.8017920000000007</v>
      </c>
    </row>
    <row r="21" spans="1:6">
      <c r="A21" s="10">
        <v>2000411</v>
      </c>
      <c r="B21" s="10" t="s">
        <v>630</v>
      </c>
      <c r="C21" s="12" t="s">
        <v>631</v>
      </c>
      <c r="D21" s="15">
        <v>218</v>
      </c>
      <c r="E21" s="16">
        <v>127.79580000000003</v>
      </c>
      <c r="F21" s="16">
        <v>120.82512000000001</v>
      </c>
    </row>
    <row r="22" spans="1:6" ht="27">
      <c r="A22" s="10">
        <v>2000424</v>
      </c>
      <c r="B22" s="10" t="s">
        <v>632</v>
      </c>
      <c r="C22" s="12" t="s">
        <v>633</v>
      </c>
      <c r="D22" s="15">
        <v>232</v>
      </c>
      <c r="E22" s="16">
        <v>135.91908000000001</v>
      </c>
      <c r="F22" s="16">
        <v>128.505312</v>
      </c>
    </row>
    <row r="23" spans="1:6" ht="27">
      <c r="A23" s="10">
        <v>2000452</v>
      </c>
      <c r="B23" s="10" t="s">
        <v>634</v>
      </c>
      <c r="C23" s="10" t="s">
        <v>635</v>
      </c>
      <c r="D23" s="15">
        <v>219</v>
      </c>
      <c r="E23" s="16">
        <v>128.35680000000002</v>
      </c>
      <c r="F23" s="16">
        <v>121.35552000000001</v>
      </c>
    </row>
    <row r="24" spans="1:6" ht="27">
      <c r="A24" s="10" t="s">
        <v>636</v>
      </c>
      <c r="B24" s="10" t="s">
        <v>637</v>
      </c>
      <c r="C24" s="12" t="s">
        <v>1184</v>
      </c>
      <c r="D24" s="15">
        <v>242</v>
      </c>
      <c r="E24" s="16">
        <v>141.77592000000001</v>
      </c>
      <c r="F24" s="16">
        <v>134.042688</v>
      </c>
    </row>
    <row r="25" spans="1:6" ht="27">
      <c r="A25" s="20" t="s">
        <v>641</v>
      </c>
      <c r="B25" s="20" t="s">
        <v>642</v>
      </c>
      <c r="C25" s="27" t="s">
        <v>638</v>
      </c>
      <c r="D25" s="30">
        <v>292</v>
      </c>
      <c r="E25" s="16">
        <v>171.07133999999999</v>
      </c>
      <c r="F25" s="16">
        <v>161.74017599999999</v>
      </c>
    </row>
    <row r="26" spans="1:6">
      <c r="A26" s="20"/>
      <c r="B26" s="20" t="s">
        <v>639</v>
      </c>
      <c r="C26" s="27" t="s">
        <v>640</v>
      </c>
      <c r="D26" s="30">
        <v>20</v>
      </c>
      <c r="E26" s="29">
        <v>10.879000000000001</v>
      </c>
      <c r="F26" s="29">
        <v>10.384500000000001</v>
      </c>
    </row>
    <row r="29" spans="1:6" ht="89.25" customHeight="1" thickBot="1">
      <c r="A29" s="17" t="s">
        <v>643</v>
      </c>
      <c r="B29" s="9"/>
      <c r="C29" s="9"/>
      <c r="D29" s="9"/>
      <c r="E29" s="9"/>
    </row>
    <row r="30" spans="1:6" ht="20.25" thickTop="1">
      <c r="A30" s="25"/>
      <c r="B30" s="26"/>
      <c r="C30" s="26"/>
      <c r="D30" s="5"/>
      <c r="E30" s="5"/>
    </row>
    <row r="31" spans="1:6" s="13" customFormat="1" ht="27">
      <c r="A31" s="14" t="s">
        <v>5</v>
      </c>
      <c r="B31" s="14" t="s">
        <v>0</v>
      </c>
      <c r="C31" s="14" t="s">
        <v>2</v>
      </c>
      <c r="D31" s="11" t="s">
        <v>3</v>
      </c>
      <c r="E31" s="22" t="s">
        <v>157</v>
      </c>
      <c r="F31" s="11" t="s">
        <v>4</v>
      </c>
    </row>
    <row r="32" spans="1:6" ht="27" customHeight="1">
      <c r="A32" s="10" t="s">
        <v>644</v>
      </c>
      <c r="B32" s="20" t="str">
        <f>"T-"&amp;Tabela1151101105[[#This Row],[Part Number]]</f>
        <v>T-CLS521IINEBXX</v>
      </c>
      <c r="C32" s="10" t="s">
        <v>648</v>
      </c>
      <c r="D32" s="15">
        <v>561</v>
      </c>
      <c r="E32" s="16">
        <v>315.45029999999997</v>
      </c>
      <c r="F32" s="16">
        <v>298.24392</v>
      </c>
    </row>
    <row r="33" spans="1:6">
      <c r="A33" s="10" t="s">
        <v>645</v>
      </c>
      <c r="B33" s="20" t="str">
        <f>"T-"&amp;Tabela1151101105[[#This Row],[Part Number]]</f>
        <v>T-CLS531IINEBXX</v>
      </c>
      <c r="C33" s="10" t="s">
        <v>1818</v>
      </c>
      <c r="D33" s="15">
        <v>701</v>
      </c>
      <c r="E33" s="16">
        <v>410.78664000000003</v>
      </c>
      <c r="F33" s="16">
        <v>388.38009600000004</v>
      </c>
    </row>
    <row r="34" spans="1:6">
      <c r="A34" s="10" t="s">
        <v>646</v>
      </c>
      <c r="B34" s="20" t="str">
        <f>"T-"&amp;Tabela1151101105[[#This Row],[Part Number]]</f>
        <v>T-CLS621IINEBXX</v>
      </c>
      <c r="C34" s="20" t="s">
        <v>649</v>
      </c>
      <c r="D34" s="15">
        <v>660</v>
      </c>
      <c r="E34" s="16">
        <v>371.12394000000006</v>
      </c>
      <c r="F34" s="16">
        <v>350.88081600000004</v>
      </c>
    </row>
    <row r="35" spans="1:6">
      <c r="A35" s="10" t="s">
        <v>647</v>
      </c>
      <c r="B35" s="20" t="str">
        <f>"T-"&amp;Tabela1151101105[[#This Row],[Part Number]]</f>
        <v>T-CLS631IINEBXX</v>
      </c>
      <c r="C35" s="10" t="s">
        <v>650</v>
      </c>
      <c r="D35" s="15">
        <v>802</v>
      </c>
      <c r="E35" s="16">
        <v>450.97667999999999</v>
      </c>
      <c r="F35" s="16">
        <v>426.37795199999999</v>
      </c>
    </row>
    <row r="36" spans="1:6">
      <c r="A36" s="10"/>
      <c r="B36" s="10"/>
      <c r="C36" s="12"/>
      <c r="D36" s="15"/>
      <c r="E36" s="16"/>
      <c r="F36" s="16"/>
    </row>
    <row r="37" spans="1:6">
      <c r="A37" s="10"/>
      <c r="B37" s="10"/>
      <c r="C37" s="23" t="s">
        <v>158</v>
      </c>
      <c r="D37" s="15"/>
      <c r="E37" s="16"/>
      <c r="F37" s="16"/>
    </row>
    <row r="38" spans="1:6">
      <c r="A38" s="10" t="s">
        <v>651</v>
      </c>
      <c r="B38" s="10" t="str">
        <f>"T-"&amp;Tabela1151101105[[#This Row],[Part Number]]</f>
        <v>T-JM14705</v>
      </c>
      <c r="C38" s="20" t="s">
        <v>674</v>
      </c>
      <c r="D38" s="15">
        <v>236</v>
      </c>
      <c r="E38" s="16">
        <v>144.55848</v>
      </c>
      <c r="F38" s="16">
        <v>136.673472</v>
      </c>
    </row>
    <row r="39" spans="1:6">
      <c r="A39" s="10" t="s">
        <v>652</v>
      </c>
      <c r="B39" s="10" t="str">
        <f>"T-"&amp;Tabela1151101105[[#This Row],[Part Number]]</f>
        <v>T-JM14706</v>
      </c>
      <c r="C39" s="20" t="s">
        <v>675</v>
      </c>
      <c r="D39" s="15">
        <v>377</v>
      </c>
      <c r="E39" s="16">
        <v>230.90760000000006</v>
      </c>
      <c r="F39" s="16">
        <v>218.31264000000004</v>
      </c>
    </row>
    <row r="40" spans="1:6">
      <c r="A40" s="10" t="s">
        <v>653</v>
      </c>
      <c r="B40" s="10" t="str">
        <f>"T-"&amp;Tabela1151101105[[#This Row],[Part Number]]</f>
        <v>T-JM22701</v>
      </c>
      <c r="C40" s="20" t="s">
        <v>676</v>
      </c>
      <c r="D40" s="15">
        <v>29.66</v>
      </c>
      <c r="E40" s="16">
        <v>12.364879999999998</v>
      </c>
      <c r="F40" s="16">
        <v>11.802839999999998</v>
      </c>
    </row>
    <row r="41" spans="1:6">
      <c r="A41" s="20" t="s">
        <v>654</v>
      </c>
      <c r="B41" s="10" t="str">
        <f>"T-"&amp;Tabela1151101105[[#This Row],[Part Number]]</f>
        <v>T-JM34710-1</v>
      </c>
      <c r="C41" s="20" t="s">
        <v>663</v>
      </c>
      <c r="D41" s="30">
        <v>28.04</v>
      </c>
      <c r="E41" s="16">
        <v>11.512159999999998</v>
      </c>
      <c r="F41" s="16">
        <v>10.988879999999998</v>
      </c>
    </row>
    <row r="42" spans="1:6">
      <c r="A42" s="20" t="s">
        <v>655</v>
      </c>
      <c r="B42" s="10" t="str">
        <f>"T-"&amp;Tabela1151101105[[#This Row],[Part Number]]</f>
        <v>T-JM79201</v>
      </c>
      <c r="C42" s="20" t="s">
        <v>664</v>
      </c>
      <c r="D42" s="30">
        <v>10.79</v>
      </c>
      <c r="E42" s="29">
        <v>2.3678599999999994</v>
      </c>
      <c r="F42" s="29">
        <v>2.2602299999999995</v>
      </c>
    </row>
    <row r="43" spans="1:6">
      <c r="A43" s="20" t="s">
        <v>656</v>
      </c>
      <c r="B43" s="10" t="str">
        <f>"T-"&amp;Tabela1151101105[[#This Row],[Part Number]]</f>
        <v>T-JM79202</v>
      </c>
      <c r="C43" s="20" t="s">
        <v>665</v>
      </c>
      <c r="D43" s="30">
        <v>10.79</v>
      </c>
      <c r="E43" s="29">
        <v>2.3678599999999994</v>
      </c>
      <c r="F43" s="29">
        <v>2.2602299999999995</v>
      </c>
    </row>
    <row r="44" spans="1:6">
      <c r="A44" s="20"/>
      <c r="B44" s="10" t="s">
        <v>639</v>
      </c>
      <c r="C44" s="20" t="s">
        <v>640</v>
      </c>
      <c r="D44" s="30">
        <v>20</v>
      </c>
      <c r="E44" s="29">
        <v>10.879000000000001</v>
      </c>
      <c r="F44" s="29">
        <v>10.384500000000001</v>
      </c>
    </row>
    <row r="45" spans="1:6">
      <c r="A45" s="20">
        <v>2000411</v>
      </c>
      <c r="B45" s="10" t="str">
        <f>"T-"&amp;Tabela1151101105[[#This Row],[Part Number]]</f>
        <v>T-2000411</v>
      </c>
      <c r="C45" s="20" t="s">
        <v>631</v>
      </c>
      <c r="D45" s="30">
        <v>218</v>
      </c>
      <c r="E45" s="29">
        <v>125.29000000000002</v>
      </c>
      <c r="F45" s="29">
        <v>118.456</v>
      </c>
    </row>
    <row r="46" spans="1:6" ht="27">
      <c r="A46" s="20">
        <v>2000424</v>
      </c>
      <c r="B46" s="10" t="str">
        <f>"T-"&amp;Tabela1151101105[[#This Row],[Part Number]]</f>
        <v>T-2000424</v>
      </c>
      <c r="C46" s="20" t="s">
        <v>633</v>
      </c>
      <c r="D46" s="30">
        <v>232</v>
      </c>
      <c r="E46" s="29">
        <v>133.25400000000002</v>
      </c>
      <c r="F46" s="29">
        <v>125.98560000000001</v>
      </c>
    </row>
    <row r="47" spans="1:6">
      <c r="A47" s="20">
        <v>2000415</v>
      </c>
      <c r="B47" s="10" t="str">
        <f>"T-"&amp;Tabela1151101105[[#This Row],[Part Number]]</f>
        <v>T-2000415</v>
      </c>
      <c r="C47" s="20" t="s">
        <v>666</v>
      </c>
      <c r="D47" s="30">
        <v>112</v>
      </c>
      <c r="E47" s="29">
        <v>64.295000000000002</v>
      </c>
      <c r="F47" s="29">
        <v>60.788000000000004</v>
      </c>
    </row>
    <row r="48" spans="1:6">
      <c r="A48" s="20">
        <v>2000434</v>
      </c>
      <c r="B48" s="10" t="str">
        <f>"T-"&amp;Tabela1151101105[[#This Row],[Part Number]]</f>
        <v>T-2000434</v>
      </c>
      <c r="C48" s="20" t="s">
        <v>667</v>
      </c>
      <c r="D48" s="30">
        <v>27.9</v>
      </c>
      <c r="E48" s="29">
        <v>16.027000000000001</v>
      </c>
      <c r="F48" s="29">
        <v>15.152800000000001</v>
      </c>
    </row>
    <row r="49" spans="1:8" ht="27">
      <c r="A49" s="20" t="s">
        <v>657</v>
      </c>
      <c r="B49" s="10" t="str">
        <f>"T-"&amp;Tabela1151101105[[#This Row],[Part Number]]</f>
        <v>T-IF5-ES04</v>
      </c>
      <c r="C49" s="20" t="s">
        <v>668</v>
      </c>
      <c r="D49" s="30">
        <v>292</v>
      </c>
      <c r="E49" s="29">
        <v>167.71700000000001</v>
      </c>
      <c r="F49" s="29">
        <v>158.56880000000001</v>
      </c>
    </row>
    <row r="50" spans="1:8" ht="27">
      <c r="A50" s="20" t="s">
        <v>658</v>
      </c>
      <c r="B50" s="10" t="str">
        <f>"T-"&amp;Tabela1151101105[[#This Row],[Part Number]]</f>
        <v>T-IF5-WF5L</v>
      </c>
      <c r="C50" s="20" t="s">
        <v>669</v>
      </c>
      <c r="D50" s="30">
        <v>375</v>
      </c>
      <c r="E50" s="29">
        <v>215.45700000000002</v>
      </c>
      <c r="F50" s="29">
        <v>203.70480000000001</v>
      </c>
    </row>
    <row r="51" spans="1:8" ht="27">
      <c r="A51" s="20" t="s">
        <v>659</v>
      </c>
      <c r="B51" s="10" t="str">
        <f>"T-"&amp;Tabela1151101105[[#This Row],[Part Number]]</f>
        <v>T-IF5-WF5S</v>
      </c>
      <c r="C51" s="20" t="s">
        <v>670</v>
      </c>
      <c r="D51" s="30">
        <v>351</v>
      </c>
      <c r="E51" s="29">
        <v>201.63000000000002</v>
      </c>
      <c r="F51" s="29">
        <v>190.63200000000001</v>
      </c>
    </row>
    <row r="52" spans="1:8">
      <c r="A52" s="20" t="s">
        <v>660</v>
      </c>
      <c r="B52" s="10" t="str">
        <f>"T-"&amp;Tabela1151101105[[#This Row],[Part Number]]</f>
        <v>T-PPS00488S</v>
      </c>
      <c r="C52" s="20" t="s">
        <v>671</v>
      </c>
      <c r="D52" s="30">
        <v>144</v>
      </c>
      <c r="E52" s="29">
        <v>82.852000000000004</v>
      </c>
      <c r="F52" s="29">
        <v>78.332799999999992</v>
      </c>
    </row>
    <row r="53" spans="1:8">
      <c r="A53" s="20" t="s">
        <v>661</v>
      </c>
      <c r="B53" s="10" t="str">
        <f>"T-"&amp;Tabela1151101105[[#This Row],[Part Number]]</f>
        <v>T-WiFi-USB</v>
      </c>
      <c r="C53" s="20" t="s">
        <v>672</v>
      </c>
      <c r="D53" s="30">
        <v>15</v>
      </c>
      <c r="E53" s="29">
        <v>12.342000000000001</v>
      </c>
      <c r="F53" s="29">
        <v>11.781000000000001</v>
      </c>
    </row>
    <row r="54" spans="1:8" ht="27">
      <c r="A54" s="20" t="s">
        <v>662</v>
      </c>
      <c r="B54" s="10" t="str">
        <f>"T-"&amp;Tabela1151101105[[#This Row],[Part Number]]</f>
        <v>T-WIFI-USB-T3U</v>
      </c>
      <c r="C54" s="20" t="s">
        <v>673</v>
      </c>
      <c r="D54" s="30">
        <v>25</v>
      </c>
      <c r="E54" s="29">
        <v>22.143000000000001</v>
      </c>
      <c r="F54" s="29">
        <v>21.136499999999998</v>
      </c>
    </row>
    <row r="55" spans="1:8">
      <c r="A55" s="20"/>
      <c r="B55" s="20"/>
      <c r="C55" s="27"/>
      <c r="D55" s="30"/>
      <c r="E55" s="29"/>
      <c r="F55" s="29"/>
      <c r="G55" s="16"/>
      <c r="H55" s="21"/>
    </row>
    <row r="57" spans="1:8" ht="89.25" customHeight="1" thickBot="1">
      <c r="A57" s="17" t="s">
        <v>677</v>
      </c>
      <c r="B57" s="9"/>
      <c r="C57" s="9"/>
      <c r="D57" s="9"/>
      <c r="E57" s="9"/>
    </row>
    <row r="58" spans="1:8" ht="20.25" thickTop="1">
      <c r="A58" s="25"/>
      <c r="B58" s="26"/>
      <c r="C58" s="26"/>
      <c r="D58" s="5"/>
      <c r="E58" s="5"/>
    </row>
    <row r="59" spans="1:8" s="13" customFormat="1" ht="27">
      <c r="A59" s="14" t="s">
        <v>5</v>
      </c>
      <c r="B59" s="14" t="s">
        <v>0</v>
      </c>
      <c r="C59" s="14" t="s">
        <v>2</v>
      </c>
      <c r="D59" s="11" t="s">
        <v>3</v>
      </c>
      <c r="E59" s="22" t="s">
        <v>157</v>
      </c>
      <c r="F59" s="11" t="s">
        <v>4</v>
      </c>
    </row>
    <row r="60" spans="1:8" ht="27" customHeight="1">
      <c r="A60" s="10">
        <v>1000852</v>
      </c>
      <c r="B60" s="20" t="s">
        <v>678</v>
      </c>
      <c r="C60" s="10" t="s">
        <v>681</v>
      </c>
      <c r="D60" s="15">
        <v>1029</v>
      </c>
      <c r="E60" s="16">
        <v>603.0413400000001</v>
      </c>
      <c r="F60" s="16">
        <v>570.14817600000003</v>
      </c>
    </row>
    <row r="61" spans="1:8">
      <c r="A61" s="10">
        <v>1000853</v>
      </c>
      <c r="B61" s="10" t="s">
        <v>679</v>
      </c>
      <c r="C61" s="10" t="s">
        <v>682</v>
      </c>
      <c r="D61" s="15">
        <v>1134</v>
      </c>
      <c r="E61" s="16">
        <v>638.99022000000014</v>
      </c>
      <c r="F61" s="16">
        <v>604.13620800000001</v>
      </c>
    </row>
    <row r="62" spans="1:8">
      <c r="A62" s="10">
        <v>1000854</v>
      </c>
      <c r="B62" s="10" t="s">
        <v>680</v>
      </c>
      <c r="C62" s="20" t="s">
        <v>683</v>
      </c>
      <c r="D62" s="15">
        <v>1251</v>
      </c>
      <c r="E62" s="16">
        <v>733.09235999999999</v>
      </c>
      <c r="F62" s="16">
        <v>693.105504</v>
      </c>
    </row>
    <row r="63" spans="1:8">
      <c r="A63" s="10"/>
      <c r="B63" s="10"/>
      <c r="C63" s="12"/>
      <c r="D63" s="15"/>
      <c r="E63" s="16"/>
      <c r="F63" s="16"/>
    </row>
    <row r="64" spans="1:8">
      <c r="A64" s="10"/>
      <c r="B64" s="10"/>
      <c r="C64" s="23" t="s">
        <v>158</v>
      </c>
      <c r="D64" s="15"/>
      <c r="E64" s="16"/>
      <c r="F64" s="16"/>
    </row>
    <row r="65" spans="1:8">
      <c r="A65" s="10" t="s">
        <v>684</v>
      </c>
      <c r="B65" s="10" t="str">
        <f>"T-"&amp;Tabela1151101106[[#This Row],[Part Number]]</f>
        <v xml:space="preserve">T-PPM80015-0 </v>
      </c>
      <c r="C65" s="10" t="s">
        <v>690</v>
      </c>
      <c r="D65" s="15">
        <v>236</v>
      </c>
      <c r="E65" s="16">
        <v>145.51218000000003</v>
      </c>
      <c r="F65" s="16">
        <v>137.57515200000003</v>
      </c>
    </row>
    <row r="66" spans="1:8">
      <c r="A66" s="10" t="s">
        <v>685</v>
      </c>
      <c r="B66" s="10" t="str">
        <f>"T-"&amp;Tabela1151101106[[#This Row],[Part Number]]</f>
        <v>T-PPM80016-0</v>
      </c>
      <c r="C66" s="12" t="s">
        <v>691</v>
      </c>
      <c r="D66" s="15">
        <v>353</v>
      </c>
      <c r="E66" s="16">
        <v>216.29916000000003</v>
      </c>
      <c r="F66" s="16">
        <v>204.50102400000003</v>
      </c>
    </row>
    <row r="67" spans="1:8">
      <c r="A67" s="10" t="s">
        <v>686</v>
      </c>
      <c r="B67" s="10" t="str">
        <f>"T-"&amp;Tabela1151101106[[#This Row],[Part Number]]</f>
        <v>T-PPK90020-0</v>
      </c>
      <c r="C67" s="12" t="s">
        <v>692</v>
      </c>
      <c r="D67" s="15">
        <v>28.15</v>
      </c>
      <c r="E67" s="16">
        <v>17.52608</v>
      </c>
      <c r="F67" s="16">
        <v>16.72944</v>
      </c>
    </row>
    <row r="68" spans="1:8" ht="27">
      <c r="A68" s="10" t="s">
        <v>624</v>
      </c>
      <c r="B68" s="10" t="str">
        <f>"T-"&amp;Tabela1151101106[[#This Row],[Part Number]]</f>
        <v>T-PPS00585S</v>
      </c>
      <c r="C68" s="12" t="s">
        <v>626</v>
      </c>
      <c r="D68" s="15">
        <v>79.7</v>
      </c>
      <c r="E68" s="16">
        <v>46.652760000000001</v>
      </c>
      <c r="F68" s="16">
        <v>44.108063999999999</v>
      </c>
    </row>
    <row r="69" spans="1:8" ht="27">
      <c r="A69" s="20" t="s">
        <v>627</v>
      </c>
      <c r="B69" s="10" t="str">
        <f>"T-"&amp;Tabela1151101106[[#This Row],[Part Number]]</f>
        <v>T-TZ66802-0</v>
      </c>
      <c r="C69" s="27" t="s">
        <v>629</v>
      </c>
      <c r="D69" s="30">
        <v>17.600000000000001</v>
      </c>
      <c r="E69" s="16">
        <v>10.367280000000003</v>
      </c>
      <c r="F69" s="16">
        <v>9.8017920000000007</v>
      </c>
    </row>
    <row r="70" spans="1:8">
      <c r="A70" s="20">
        <v>2000454</v>
      </c>
      <c r="B70" s="10" t="str">
        <f>"T-"&amp;Tabela1151101106[[#This Row],[Part Number]]</f>
        <v>T-2000454</v>
      </c>
      <c r="C70" s="27" t="s">
        <v>693</v>
      </c>
      <c r="D70" s="30">
        <v>242</v>
      </c>
      <c r="E70" s="16">
        <v>141.88811999999999</v>
      </c>
      <c r="F70" s="16">
        <v>134.14876799999999</v>
      </c>
    </row>
    <row r="71" spans="1:8" ht="27">
      <c r="A71" s="20">
        <v>2000424</v>
      </c>
      <c r="B71" s="10" t="str">
        <f>"T-"&amp;Tabela1151101106[[#This Row],[Part Number]]</f>
        <v>T-2000424</v>
      </c>
      <c r="C71" s="27" t="s">
        <v>633</v>
      </c>
      <c r="D71" s="30">
        <v>232</v>
      </c>
      <c r="E71" s="16">
        <v>135.91908000000001</v>
      </c>
      <c r="F71" s="16">
        <v>128.505312</v>
      </c>
    </row>
    <row r="72" spans="1:8" ht="27">
      <c r="A72" s="20">
        <v>2000452</v>
      </c>
      <c r="B72" s="10" t="str">
        <f>"T-"&amp;Tabela1151101106[[#This Row],[Part Number]]</f>
        <v>T-2000452</v>
      </c>
      <c r="C72" s="27" t="s">
        <v>635</v>
      </c>
      <c r="D72" s="30">
        <v>219</v>
      </c>
      <c r="E72" s="16">
        <v>128.35680000000002</v>
      </c>
      <c r="F72" s="16">
        <v>121.35552000000001</v>
      </c>
    </row>
    <row r="73" spans="1:8" ht="27">
      <c r="A73" s="20" t="s">
        <v>636</v>
      </c>
      <c r="B73" s="10" t="str">
        <f>"T-"&amp;Tabela1151101106[[#This Row],[Part Number]]</f>
        <v>T-PPZ60108S</v>
      </c>
      <c r="C73" s="27" t="s">
        <v>1184</v>
      </c>
      <c r="D73" s="30">
        <v>242</v>
      </c>
      <c r="E73" s="16">
        <v>141.77592000000001</v>
      </c>
      <c r="F73" s="16">
        <v>134.042688</v>
      </c>
    </row>
    <row r="74" spans="1:8" ht="27">
      <c r="A74" s="20" t="s">
        <v>641</v>
      </c>
      <c r="B74" s="10" t="str">
        <f>"T-"&amp;Tabela1151101106[[#This Row],[Part Number]]</f>
        <v>T-IF1-ES04  </v>
      </c>
      <c r="C74" s="27" t="s">
        <v>638</v>
      </c>
      <c r="D74" s="30">
        <v>292</v>
      </c>
      <c r="E74" s="16">
        <v>171.07133999999999</v>
      </c>
      <c r="F74" s="16">
        <v>161.74017599999999</v>
      </c>
    </row>
    <row r="75" spans="1:8">
      <c r="A75" s="20" t="s">
        <v>687</v>
      </c>
      <c r="B75" s="10" t="str">
        <f>"T-"&amp;Tabela1151101106[[#This Row],[Part Number]]</f>
        <v>T-PPM30010-1</v>
      </c>
      <c r="C75" s="27" t="s">
        <v>694</v>
      </c>
      <c r="D75" s="30">
        <v>22.46</v>
      </c>
      <c r="E75" s="16">
        <v>14.20496</v>
      </c>
      <c r="F75" s="16">
        <v>13.559279999999999</v>
      </c>
    </row>
    <row r="76" spans="1:8">
      <c r="A76" s="20" t="s">
        <v>688</v>
      </c>
      <c r="B76" s="10" t="str">
        <f>"T-"&amp;Tabela1151101106[[#This Row],[Part Number]]</f>
        <v>T-PBM30041</v>
      </c>
      <c r="C76" s="27" t="s">
        <v>695</v>
      </c>
      <c r="D76" s="30">
        <v>17.78</v>
      </c>
      <c r="E76" s="16">
        <v>11.4785</v>
      </c>
      <c r="F76" s="16">
        <v>10.956750000000001</v>
      </c>
    </row>
    <row r="77" spans="1:8">
      <c r="A77" s="20" t="s">
        <v>689</v>
      </c>
      <c r="B77" s="10" t="str">
        <f>"T-"&amp;Tabela1151101106[[#This Row],[Part Number]]</f>
        <v>T-TZ66801-0</v>
      </c>
      <c r="C77" s="27" t="s">
        <v>696</v>
      </c>
      <c r="D77" s="30">
        <v>17.600000000000001</v>
      </c>
      <c r="E77" s="16">
        <v>10.367280000000003</v>
      </c>
      <c r="F77" s="16">
        <v>9.8017920000000007</v>
      </c>
    </row>
    <row r="78" spans="1:8">
      <c r="A78" s="20"/>
      <c r="B78" s="20"/>
      <c r="C78" s="27"/>
      <c r="D78" s="30"/>
      <c r="E78" s="29"/>
      <c r="F78" s="29"/>
      <c r="G78" s="16"/>
      <c r="H78" s="21"/>
    </row>
    <row r="80" spans="1:8" ht="89.25" customHeight="1" thickBot="1">
      <c r="A80" s="17" t="s">
        <v>720</v>
      </c>
      <c r="B80" s="9"/>
      <c r="C80" s="9"/>
      <c r="D80" s="9"/>
      <c r="E80" s="9"/>
    </row>
    <row r="81" spans="1:6" ht="20.25" thickTop="1">
      <c r="A81" s="25"/>
      <c r="B81" s="26"/>
      <c r="C81" s="26"/>
      <c r="D81" s="5"/>
      <c r="E81" s="5"/>
    </row>
    <row r="82" spans="1:6" s="13" customFormat="1" ht="27">
      <c r="A82" s="14" t="s">
        <v>5</v>
      </c>
      <c r="B82" s="14" t="s">
        <v>0</v>
      </c>
      <c r="C82" s="14" t="s">
        <v>2</v>
      </c>
      <c r="D82" s="11" t="s">
        <v>3</v>
      </c>
      <c r="E82" s="22" t="s">
        <v>157</v>
      </c>
      <c r="F82" s="11" t="s">
        <v>4</v>
      </c>
    </row>
    <row r="83" spans="1:6" ht="27" customHeight="1">
      <c r="A83" s="10" t="s">
        <v>697</v>
      </c>
      <c r="B83" s="20" t="str">
        <f>"T-"&amp;Tabela1151101106107[[#This Row],[Part Number]]</f>
        <v>T-CLS700IIINEXXX</v>
      </c>
      <c r="C83" s="10" t="s">
        <v>707</v>
      </c>
      <c r="D83" s="15">
        <v>1602</v>
      </c>
      <c r="E83" s="16">
        <v>938.76618000000008</v>
      </c>
      <c r="F83" s="16">
        <v>887.56075200000009</v>
      </c>
    </row>
    <row r="84" spans="1:6" ht="27">
      <c r="A84" s="10" t="s">
        <v>698</v>
      </c>
      <c r="B84" s="20" t="str">
        <f>"T-"&amp;Tabela1151101106107[[#This Row],[Part Number]]</f>
        <v>T-CLS700IIIRNEXXX</v>
      </c>
      <c r="C84" s="10" t="s">
        <v>708</v>
      </c>
      <c r="D84" s="15">
        <v>1981</v>
      </c>
      <c r="E84" s="16">
        <v>1160.8885200000002</v>
      </c>
      <c r="F84" s="16">
        <v>1097.5673280000001</v>
      </c>
    </row>
    <row r="85" spans="1:6">
      <c r="A85" s="10" t="s">
        <v>699</v>
      </c>
      <c r="B85" s="20" t="str">
        <f>"T-"&amp;Tabela1151101106107[[#This Row],[Part Number]]</f>
        <v>T-CLS703IIINEXXX</v>
      </c>
      <c r="C85" s="20" t="s">
        <v>709</v>
      </c>
      <c r="D85" s="15">
        <v>1796</v>
      </c>
      <c r="E85" s="16">
        <v>1052.4696600000002</v>
      </c>
      <c r="F85" s="16">
        <v>995.06222400000013</v>
      </c>
    </row>
    <row r="86" spans="1:6" ht="27">
      <c r="A86" s="10" t="s">
        <v>700</v>
      </c>
      <c r="B86" s="20" t="str">
        <f>"T-"&amp;Tabela1151101106107[[#This Row],[Part Number]]</f>
        <v>T-CLS703IIIRNEXXX</v>
      </c>
      <c r="C86" s="12" t="s">
        <v>710</v>
      </c>
      <c r="D86" s="15">
        <v>2175</v>
      </c>
      <c r="E86" s="16">
        <v>1274.60322</v>
      </c>
      <c r="F86" s="16">
        <v>1205.0794080000001</v>
      </c>
    </row>
    <row r="87" spans="1:6">
      <c r="A87" s="20"/>
      <c r="B87" s="20"/>
      <c r="C87" s="27"/>
      <c r="D87" s="28"/>
      <c r="E87" s="29"/>
      <c r="F87" s="29"/>
    </row>
    <row r="88" spans="1:6">
      <c r="A88" s="10"/>
      <c r="B88" s="20"/>
      <c r="C88" s="23" t="s">
        <v>158</v>
      </c>
      <c r="D88" s="15"/>
      <c r="E88" s="16"/>
      <c r="F88" s="16"/>
    </row>
    <row r="89" spans="1:6">
      <c r="A89" s="10" t="s">
        <v>701</v>
      </c>
      <c r="B89" s="20" t="str">
        <f>"T-"&amp;Tabela1151101106107[[#This Row],[Part Number]]</f>
        <v>T-JN09802</v>
      </c>
      <c r="C89" s="10" t="s">
        <v>711</v>
      </c>
      <c r="D89" s="15">
        <v>236</v>
      </c>
      <c r="E89" s="16">
        <v>144.55848</v>
      </c>
      <c r="F89" s="16">
        <v>136.673472</v>
      </c>
    </row>
    <row r="90" spans="1:6">
      <c r="A90" s="10" t="s">
        <v>702</v>
      </c>
      <c r="B90" s="20" t="str">
        <f>"T-"&amp;Tabela1151101106107[[#This Row],[Part Number]]</f>
        <v>T-JN09804</v>
      </c>
      <c r="C90" s="12" t="s">
        <v>712</v>
      </c>
      <c r="D90" s="15">
        <v>430</v>
      </c>
      <c r="E90" s="16">
        <v>263.42316000000005</v>
      </c>
      <c r="F90" s="16">
        <v>249.05462400000002</v>
      </c>
    </row>
    <row r="91" spans="1:6">
      <c r="A91" s="10" t="s">
        <v>703</v>
      </c>
      <c r="B91" s="20" t="str">
        <f>"T-"&amp;Tabela1151101106107[[#This Row],[Part Number]]</f>
        <v>T-JN28801</v>
      </c>
      <c r="C91" s="12" t="s">
        <v>713</v>
      </c>
      <c r="D91" s="15">
        <v>61.84</v>
      </c>
      <c r="E91" s="16">
        <v>37.183519999999994</v>
      </c>
      <c r="F91" s="16">
        <v>35.493359999999996</v>
      </c>
    </row>
    <row r="92" spans="1:6">
      <c r="A92" s="20" t="s">
        <v>704</v>
      </c>
      <c r="B92" s="20" t="str">
        <f>"T-"&amp;Tabela1151101106107[[#This Row],[Part Number]]</f>
        <v>T-JE99090</v>
      </c>
      <c r="C92" s="27" t="s">
        <v>714</v>
      </c>
      <c r="D92" s="30">
        <v>16.25</v>
      </c>
      <c r="E92" s="16">
        <v>5.2626200000000001</v>
      </c>
      <c r="F92" s="16">
        <v>5.0234100000000002</v>
      </c>
    </row>
    <row r="93" spans="1:6">
      <c r="A93" s="20" t="s">
        <v>655</v>
      </c>
      <c r="B93" s="20" t="str">
        <f>"T-"&amp;Tabela1151101106107[[#This Row],[Part Number]]</f>
        <v>T-JM79201</v>
      </c>
      <c r="C93" s="27" t="s">
        <v>664</v>
      </c>
      <c r="D93" s="30">
        <v>10.79</v>
      </c>
      <c r="E93" s="16">
        <v>2.343</v>
      </c>
      <c r="F93" s="16">
        <v>2.2364999999999999</v>
      </c>
    </row>
    <row r="94" spans="1:6">
      <c r="A94" s="20">
        <v>2000425</v>
      </c>
      <c r="B94" s="20" t="str">
        <f>"T-"&amp;Tabela1151101106107[[#This Row],[Part Number]]</f>
        <v>T-2000425</v>
      </c>
      <c r="C94" s="27" t="s">
        <v>715</v>
      </c>
      <c r="D94" s="30">
        <v>259</v>
      </c>
      <c r="E94" s="16">
        <v>151.8066</v>
      </c>
      <c r="F94" s="16">
        <v>143.52624</v>
      </c>
    </row>
    <row r="95" spans="1:6">
      <c r="A95" s="20">
        <v>2000427</v>
      </c>
      <c r="B95" s="20" t="str">
        <f>"T-"&amp;Tabela1151101106107[[#This Row],[Part Number]]</f>
        <v>T-2000427</v>
      </c>
      <c r="C95" s="27" t="s">
        <v>716</v>
      </c>
      <c r="D95" s="30">
        <v>198</v>
      </c>
      <c r="E95" s="16">
        <v>116.08212</v>
      </c>
      <c r="F95" s="16">
        <v>109.75036799999999</v>
      </c>
    </row>
    <row r="96" spans="1:6">
      <c r="A96" s="20">
        <v>2000429</v>
      </c>
      <c r="B96" s="20" t="str">
        <f>"T-"&amp;Tabela1151101106107[[#This Row],[Part Number]]</f>
        <v>T-2000429</v>
      </c>
      <c r="C96" s="27" t="s">
        <v>717</v>
      </c>
      <c r="D96" s="30">
        <v>700</v>
      </c>
      <c r="E96" s="16">
        <v>410.21442000000008</v>
      </c>
      <c r="F96" s="16">
        <v>387.83908800000006</v>
      </c>
    </row>
    <row r="97" spans="1:6" ht="27">
      <c r="A97" s="20" t="s">
        <v>641</v>
      </c>
      <c r="B97" s="20" t="str">
        <f>"T-"&amp;Tabela1151101106107[[#This Row],[Part Number]]</f>
        <v>T-IF1-ES04  </v>
      </c>
      <c r="C97" s="27" t="s">
        <v>638</v>
      </c>
      <c r="D97" s="30">
        <v>292</v>
      </c>
      <c r="E97" s="16">
        <v>171.07133999999999</v>
      </c>
      <c r="F97" s="16">
        <v>161.74017599999999</v>
      </c>
    </row>
    <row r="98" spans="1:6" ht="27">
      <c r="A98" s="20" t="s">
        <v>705</v>
      </c>
      <c r="B98" s="20" t="str">
        <f>"T-"&amp;Tabela1151101106107[[#This Row],[Part Number]]</f>
        <v>T-IF1-WF5L</v>
      </c>
      <c r="C98" s="27" t="s">
        <v>718</v>
      </c>
      <c r="D98" s="30">
        <v>375</v>
      </c>
      <c r="E98" s="16">
        <v>219.76614000000004</v>
      </c>
      <c r="F98" s="16">
        <v>207.77889600000003</v>
      </c>
    </row>
    <row r="99" spans="1:6" ht="27">
      <c r="A99" s="20" t="s">
        <v>706</v>
      </c>
      <c r="B99" s="20" t="str">
        <f>"T-"&amp;Tabela1151101106107[[#This Row],[Part Number]]</f>
        <v>T-IF1-WF5S</v>
      </c>
      <c r="C99" s="27" t="s">
        <v>719</v>
      </c>
      <c r="D99" s="30">
        <v>351</v>
      </c>
      <c r="E99" s="16">
        <v>205.66260000000003</v>
      </c>
      <c r="F99" s="16">
        <v>194.44464000000002</v>
      </c>
    </row>
    <row r="100" spans="1:6" ht="27">
      <c r="A100" s="20" t="s">
        <v>658</v>
      </c>
      <c r="B100" s="20" t="str">
        <f>"T-"&amp;Tabela1151101106107[[#This Row],[Part Number]]</f>
        <v>T-IF5-WF5L</v>
      </c>
      <c r="C100" s="27" t="s">
        <v>669</v>
      </c>
      <c r="D100" s="30">
        <v>375</v>
      </c>
      <c r="E100" s="16">
        <v>219.76614000000004</v>
      </c>
      <c r="F100" s="16">
        <v>207.77889600000003</v>
      </c>
    </row>
    <row r="101" spans="1:6" ht="27">
      <c r="A101" s="20" t="s">
        <v>659</v>
      </c>
      <c r="B101" s="20" t="str">
        <f>"T-"&amp;Tabela1151101106107[[#This Row],[Part Number]]</f>
        <v>T-IF5-WF5S</v>
      </c>
      <c r="C101" s="27" t="s">
        <v>670</v>
      </c>
      <c r="D101" s="30">
        <v>351</v>
      </c>
      <c r="E101" s="16">
        <v>205.66260000000003</v>
      </c>
      <c r="F101" s="16">
        <v>194.44464000000002</v>
      </c>
    </row>
    <row r="102" spans="1:6">
      <c r="A102" s="20" t="s">
        <v>661</v>
      </c>
      <c r="B102" s="20" t="str">
        <f>"T-"&amp;Tabela1151101106107[[#This Row],[Part Number]]</f>
        <v>T-WiFi-USB</v>
      </c>
      <c r="C102" s="27" t="s">
        <v>672</v>
      </c>
      <c r="D102" s="30">
        <v>15</v>
      </c>
      <c r="E102" s="29">
        <v>12.342000000000001</v>
      </c>
      <c r="F102" s="29">
        <v>11.781000000000001</v>
      </c>
    </row>
    <row r="103" spans="1:6" ht="27">
      <c r="A103" s="20" t="s">
        <v>662</v>
      </c>
      <c r="B103" s="20" t="str">
        <f>"T-"&amp;Tabela1151101106107[[#This Row],[Part Number]]</f>
        <v>T-WIFI-USB-T3U</v>
      </c>
      <c r="C103" s="27" t="s">
        <v>673</v>
      </c>
      <c r="D103" s="30">
        <v>22</v>
      </c>
      <c r="E103" s="29">
        <v>22.143000000000001</v>
      </c>
      <c r="F103" s="29">
        <v>21.136499999999998</v>
      </c>
    </row>
    <row r="106" spans="1:6" ht="89.25" customHeight="1" thickBot="1">
      <c r="A106" s="17" t="s">
        <v>721</v>
      </c>
      <c r="B106" s="9"/>
      <c r="C106" s="9"/>
      <c r="D106" s="9"/>
      <c r="E106" s="9"/>
    </row>
    <row r="107" spans="1:6" ht="20.25" thickTop="1">
      <c r="A107" s="25"/>
      <c r="B107" s="26"/>
      <c r="C107" s="26"/>
      <c r="D107" s="5"/>
      <c r="E107" s="5"/>
    </row>
    <row r="108" spans="1:6" s="13" customFormat="1" ht="27">
      <c r="A108" s="14" t="s">
        <v>5</v>
      </c>
      <c r="B108" s="14" t="s">
        <v>0</v>
      </c>
      <c r="C108" s="14" t="s">
        <v>2</v>
      </c>
      <c r="D108" s="11" t="s">
        <v>3</v>
      </c>
      <c r="E108" s="22" t="s">
        <v>157</v>
      </c>
      <c r="F108" s="11" t="s">
        <v>4</v>
      </c>
    </row>
    <row r="109" spans="1:6" ht="27" customHeight="1">
      <c r="A109" s="10">
        <v>1000836</v>
      </c>
      <c r="B109" s="20" t="s">
        <v>737</v>
      </c>
      <c r="C109" s="10" t="s">
        <v>727</v>
      </c>
      <c r="D109" s="15">
        <v>1729</v>
      </c>
      <c r="E109" s="16">
        <v>1013.2557600000001</v>
      </c>
      <c r="F109" s="16">
        <v>957.9872640000001</v>
      </c>
    </row>
    <row r="110" spans="1:6">
      <c r="A110" s="10">
        <v>1000859</v>
      </c>
      <c r="B110" s="20" t="s">
        <v>738</v>
      </c>
      <c r="C110" s="10" t="s">
        <v>728</v>
      </c>
      <c r="D110" s="15">
        <v>1864</v>
      </c>
      <c r="E110" s="16">
        <v>1092.1435800000002</v>
      </c>
      <c r="F110" s="16">
        <v>1032.5721120000001</v>
      </c>
    </row>
    <row r="111" spans="1:6">
      <c r="A111" s="20"/>
      <c r="B111" s="20"/>
      <c r="C111" s="27"/>
      <c r="D111" s="28"/>
      <c r="E111" s="29"/>
      <c r="F111" s="29"/>
    </row>
    <row r="112" spans="1:6">
      <c r="A112" s="10"/>
      <c r="B112" s="20"/>
      <c r="C112" s="23" t="s">
        <v>158</v>
      </c>
      <c r="D112" s="15"/>
      <c r="E112" s="16"/>
      <c r="F112" s="16"/>
    </row>
    <row r="113" spans="1:6">
      <c r="A113" s="10" t="s">
        <v>722</v>
      </c>
      <c r="B113" s="20" t="str">
        <f>"T-"&amp;Tabela1151101106107108[[#This Row],[Part Number]]</f>
        <v xml:space="preserve">T-PPM80005-00   </v>
      </c>
      <c r="C113" s="12" t="s">
        <v>729</v>
      </c>
      <c r="D113" s="15">
        <v>396</v>
      </c>
      <c r="E113" s="16">
        <v>242.57640000000001</v>
      </c>
      <c r="F113" s="16">
        <v>229.34496000000001</v>
      </c>
    </row>
    <row r="114" spans="1:6">
      <c r="A114" s="20" t="s">
        <v>723</v>
      </c>
      <c r="B114" s="20" t="str">
        <f>"T-"&amp;Tabela1151101106107108[[#This Row],[Part Number]]</f>
        <v>T-PPK90007-0</v>
      </c>
      <c r="C114" s="27" t="s">
        <v>730</v>
      </c>
      <c r="D114" s="28">
        <v>47.3</v>
      </c>
      <c r="E114" s="16">
        <v>28.701200000000004</v>
      </c>
      <c r="F114" s="16">
        <v>27.396600000000003</v>
      </c>
    </row>
    <row r="115" spans="1:6">
      <c r="A115" s="10" t="s">
        <v>724</v>
      </c>
      <c r="B115" s="20" t="str">
        <f>"T-"&amp;Tabela1151101106107108[[#This Row],[Part Number]]</f>
        <v>T-PPM40001-0</v>
      </c>
      <c r="C115" s="10" t="s">
        <v>731</v>
      </c>
      <c r="D115" s="15">
        <v>31.98</v>
      </c>
      <c r="E115" s="16">
        <v>19.758859999999999</v>
      </c>
      <c r="F115" s="16">
        <v>18.860729999999997</v>
      </c>
    </row>
    <row r="116" spans="1:6">
      <c r="A116" s="10" t="s">
        <v>725</v>
      </c>
      <c r="B116" s="20" t="str">
        <f>"T-"&amp;Tabela1151101106107108[[#This Row],[Part Number]]</f>
        <v>T-PPM30008-0</v>
      </c>
      <c r="C116" s="12" t="s">
        <v>732</v>
      </c>
      <c r="D116" s="15">
        <v>28.42</v>
      </c>
      <c r="E116" s="16">
        <v>17.683160000000001</v>
      </c>
      <c r="F116" s="16">
        <v>16.879380000000001</v>
      </c>
    </row>
    <row r="117" spans="1:6">
      <c r="A117" s="10">
        <v>2000448</v>
      </c>
      <c r="B117" s="20" t="str">
        <f>"T-"&amp;Tabela1151101106107108[[#This Row],[Part Number]]</f>
        <v>T-2000448</v>
      </c>
      <c r="C117" s="12" t="s">
        <v>733</v>
      </c>
      <c r="D117" s="15">
        <v>641.70000000000005</v>
      </c>
      <c r="E117" s="16">
        <v>376.07196000000005</v>
      </c>
      <c r="F117" s="16">
        <v>355.558944</v>
      </c>
    </row>
    <row r="118" spans="1:6">
      <c r="A118" s="20">
        <v>2000449</v>
      </c>
      <c r="B118" s="20" t="str">
        <f>"T-"&amp;Tabela1151101106107108[[#This Row],[Part Number]]</f>
        <v>T-2000449</v>
      </c>
      <c r="C118" s="27" t="s">
        <v>734</v>
      </c>
      <c r="D118" s="30">
        <v>349.8</v>
      </c>
      <c r="E118" s="16">
        <v>205.00062000000003</v>
      </c>
      <c r="F118" s="16">
        <v>193.81876800000001</v>
      </c>
    </row>
    <row r="119" spans="1:6" ht="27">
      <c r="A119" s="20">
        <v>2000451</v>
      </c>
      <c r="B119" s="20" t="str">
        <f>"T-"&amp;Tabela1151101106107108[[#This Row],[Part Number]]</f>
        <v>T-2000451</v>
      </c>
      <c r="C119" s="27" t="s">
        <v>735</v>
      </c>
      <c r="D119" s="30">
        <v>134.6</v>
      </c>
      <c r="E119" s="16">
        <v>78.887820000000005</v>
      </c>
      <c r="F119" s="16">
        <v>74.584848000000008</v>
      </c>
    </row>
    <row r="120" spans="1:6" ht="27">
      <c r="A120" s="20" t="s">
        <v>641</v>
      </c>
      <c r="B120" s="20" t="str">
        <f>"T-"&amp;Tabela1151101106107108[[#This Row],[Part Number]]</f>
        <v>T-IF1-ES04  </v>
      </c>
      <c r="C120" s="27" t="s">
        <v>638</v>
      </c>
      <c r="D120" s="30">
        <v>292</v>
      </c>
      <c r="E120" s="16">
        <v>171.07133999999999</v>
      </c>
      <c r="F120" s="16">
        <v>161.74017599999999</v>
      </c>
    </row>
    <row r="121" spans="1:6" ht="27">
      <c r="A121" s="20" t="s">
        <v>636</v>
      </c>
      <c r="B121" s="20" t="str">
        <f>"T-"&amp;Tabela1151101106107108[[#This Row],[Part Number]]</f>
        <v>T-PPZ60108S</v>
      </c>
      <c r="C121" s="27" t="s">
        <v>1184</v>
      </c>
      <c r="D121" s="30">
        <v>242</v>
      </c>
      <c r="E121" s="16">
        <v>128.35680000000002</v>
      </c>
      <c r="F121" s="16">
        <v>121.35552000000001</v>
      </c>
    </row>
    <row r="122" spans="1:6" ht="27">
      <c r="A122" s="20" t="s">
        <v>624</v>
      </c>
      <c r="B122" s="20" t="str">
        <f>"T-"&amp;Tabela1151101106107108[[#This Row],[Part Number]]</f>
        <v>T-PPS00585S</v>
      </c>
      <c r="C122" s="27" t="s">
        <v>626</v>
      </c>
      <c r="D122" s="30">
        <v>79.7</v>
      </c>
      <c r="E122" s="16">
        <v>46.652760000000001</v>
      </c>
      <c r="F122" s="16">
        <v>44.108063999999999</v>
      </c>
    </row>
    <row r="123" spans="1:6" ht="27">
      <c r="A123" s="20" t="s">
        <v>627</v>
      </c>
      <c r="B123" s="20" t="str">
        <f>"T-"&amp;Tabela1151101106107108[[#This Row],[Part Number]]</f>
        <v>T-TZ66802-0</v>
      </c>
      <c r="C123" s="27" t="s">
        <v>629</v>
      </c>
      <c r="D123" s="30">
        <v>17.600000000000001</v>
      </c>
      <c r="E123" s="16">
        <v>10.367280000000003</v>
      </c>
      <c r="F123" s="16">
        <v>9.8017920000000007</v>
      </c>
    </row>
    <row r="124" spans="1:6" ht="27">
      <c r="A124" s="20"/>
      <c r="B124" s="20" t="s">
        <v>726</v>
      </c>
      <c r="C124" s="27" t="s">
        <v>736</v>
      </c>
      <c r="D124" s="30">
        <v>35</v>
      </c>
      <c r="E124" s="16">
        <v>15.37</v>
      </c>
      <c r="F124" s="16">
        <v>14.67</v>
      </c>
    </row>
  </sheetData>
  <phoneticPr fontId="23" type="noConversion"/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C38:C40" xr:uid="{98C1ED6B-521A-4A19-924B-79A7A9FA90F7}">
      <formula1>100</formula1>
    </dataValidation>
  </dataValidations>
  <pageMargins left="0.25" right="0.25" top="0.75" bottom="0.75" header="0.3" footer="0.3"/>
  <pageSetup paperSize="9" orientation="portrait" r:id="rId1"/>
  <headerFooter>
    <oddHeader>&amp;LTSC&amp;C&amp;G</oddHeader>
  </headerFooter>
  <ignoredErrors>
    <ignoredError sqref="B124" calculatedColumn="1"/>
  </ignoredErrors>
  <drawing r:id="rId2"/>
  <legacyDrawingHF r:id="rId3"/>
  <tableParts count="6">
    <tablePart r:id="rId4"/>
    <tablePart r:id="rId5"/>
    <tablePart r:id="rId6"/>
    <tablePart r:id="rId7"/>
    <tablePart r:id="rId8"/>
    <tablePart r:id="rId9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3"/>
  <dimension ref="A2:G436"/>
  <sheetViews>
    <sheetView zoomScale="110" zoomScaleNormal="110" workbookViewId="0">
      <selection activeCell="I5" sqref="I5"/>
    </sheetView>
  </sheetViews>
  <sheetFormatPr defaultRowHeight="19.5"/>
  <cols>
    <col min="1" max="1" width="16.75" customWidth="1"/>
    <col min="2" max="2" width="15.75" bestFit="1" customWidth="1"/>
    <col min="3" max="3" width="35.625" customWidth="1"/>
    <col min="4" max="7" width="8.625" customWidth="1"/>
  </cols>
  <sheetData>
    <row r="2" spans="1:6" ht="89.25" customHeight="1" thickBot="1">
      <c r="A2" s="17" t="s">
        <v>144</v>
      </c>
      <c r="B2" s="9"/>
      <c r="C2" s="9"/>
      <c r="D2" s="9"/>
      <c r="E2" s="9"/>
    </row>
    <row r="3" spans="1:6" ht="20.25" thickTop="1">
      <c r="A3" s="25" t="s">
        <v>1185</v>
      </c>
      <c r="B3" s="26"/>
      <c r="C3" s="26"/>
      <c r="D3" s="5"/>
      <c r="E3" s="5"/>
    </row>
    <row r="4" spans="1:6" s="13" customFormat="1" ht="27">
      <c r="A4" s="14" t="s">
        <v>5</v>
      </c>
      <c r="B4" s="14" t="s">
        <v>0</v>
      </c>
      <c r="C4" s="14" t="s">
        <v>2</v>
      </c>
      <c r="D4" s="11" t="s">
        <v>3</v>
      </c>
      <c r="E4" s="22" t="s">
        <v>157</v>
      </c>
      <c r="F4" s="11" t="s">
        <v>4</v>
      </c>
    </row>
    <row r="5" spans="1:6" ht="27" customHeight="1">
      <c r="A5" s="10" t="s">
        <v>145</v>
      </c>
      <c r="B5" s="20" t="s">
        <v>153</v>
      </c>
      <c r="C5" s="12" t="s">
        <v>149</v>
      </c>
      <c r="D5" s="15">
        <v>290</v>
      </c>
      <c r="E5" s="16">
        <v>162.69000000000003</v>
      </c>
      <c r="F5" s="16">
        <v>155.29500000000002</v>
      </c>
    </row>
    <row r="6" spans="1:6" ht="27" customHeight="1">
      <c r="A6" s="10" t="s">
        <v>146</v>
      </c>
      <c r="B6" s="20" t="s">
        <v>154</v>
      </c>
      <c r="C6" s="12" t="s">
        <v>150</v>
      </c>
      <c r="D6" s="15">
        <v>440</v>
      </c>
      <c r="E6" s="16">
        <v>246.84000000000003</v>
      </c>
      <c r="F6" s="16">
        <v>235.62</v>
      </c>
    </row>
    <row r="7" spans="1:6" ht="27" customHeight="1">
      <c r="A7" s="10" t="s">
        <v>147</v>
      </c>
      <c r="B7" s="20" t="s">
        <v>155</v>
      </c>
      <c r="C7" s="12" t="s">
        <v>151</v>
      </c>
      <c r="D7" s="15">
        <v>455</v>
      </c>
      <c r="E7" s="16">
        <v>255.25500000000002</v>
      </c>
      <c r="F7" s="16">
        <v>243.65250000000003</v>
      </c>
    </row>
    <row r="8" spans="1:6" ht="27" customHeight="1">
      <c r="A8" s="10" t="s">
        <v>148</v>
      </c>
      <c r="B8" s="20" t="s">
        <v>156</v>
      </c>
      <c r="C8" s="12" t="s">
        <v>152</v>
      </c>
      <c r="D8" s="15">
        <v>595</v>
      </c>
      <c r="E8" s="16">
        <v>333.79500000000002</v>
      </c>
      <c r="F8" s="16">
        <v>318.6225</v>
      </c>
    </row>
    <row r="9" spans="1:6">
      <c r="A9" s="10"/>
      <c r="B9" s="10"/>
      <c r="C9" s="12"/>
      <c r="D9" s="15"/>
      <c r="E9" s="16"/>
      <c r="F9" s="16"/>
    </row>
    <row r="10" spans="1:6">
      <c r="A10" s="10"/>
      <c r="B10" s="10"/>
      <c r="C10" s="23" t="s">
        <v>158</v>
      </c>
      <c r="D10" s="15"/>
      <c r="E10" s="16"/>
      <c r="F10" s="16"/>
    </row>
    <row r="11" spans="1:6">
      <c r="A11" s="10" t="s">
        <v>15</v>
      </c>
      <c r="B11" s="10" t="str">
        <f>"T-"&amp;Tabela11[[#This Row],[Part Number]]</f>
        <v>T-SP-COM-0002</v>
      </c>
      <c r="C11" s="12" t="s">
        <v>165</v>
      </c>
      <c r="D11" s="15">
        <v>9</v>
      </c>
      <c r="E11" s="16">
        <v>6.0587999999999997</v>
      </c>
      <c r="F11" s="16">
        <v>5.7833999999999994</v>
      </c>
    </row>
    <row r="12" spans="1:6">
      <c r="A12" s="10" t="s">
        <v>159</v>
      </c>
      <c r="B12" s="10" t="str">
        <f>"T-"&amp;Tabela11[[#This Row],[Part Number]]</f>
        <v>T-SP-COM-0017</v>
      </c>
      <c r="C12" s="12" t="s">
        <v>300</v>
      </c>
      <c r="D12" s="15">
        <v>9</v>
      </c>
      <c r="E12" s="16">
        <v>6.0587999999999997</v>
      </c>
      <c r="F12" s="16">
        <v>5.7833999999999994</v>
      </c>
    </row>
    <row r="13" spans="1:6">
      <c r="A13" s="10" t="s">
        <v>160</v>
      </c>
      <c r="B13" s="10" t="str">
        <f>"T-"&amp;Tabela11[[#This Row],[Part Number]]</f>
        <v>T-98-0390005-10LF</v>
      </c>
      <c r="C13" s="10" t="s">
        <v>166</v>
      </c>
      <c r="D13" s="15">
        <v>104.74</v>
      </c>
      <c r="E13" s="16">
        <v>70.510967999999991</v>
      </c>
      <c r="F13" s="16">
        <v>67.30592399999999</v>
      </c>
    </row>
    <row r="14" spans="1:6">
      <c r="A14" s="10" t="s">
        <v>161</v>
      </c>
      <c r="B14" s="10" t="str">
        <f>"T-"&amp;Tabela11[[#This Row],[Part Number]]</f>
        <v>T-98-0390005-12LF</v>
      </c>
      <c r="C14" s="12" t="s">
        <v>167</v>
      </c>
      <c r="D14" s="15">
        <v>165.38</v>
      </c>
      <c r="E14" s="16">
        <v>111.333816</v>
      </c>
      <c r="F14" s="16">
        <v>106.273188</v>
      </c>
    </row>
    <row r="15" spans="1:6">
      <c r="A15" s="10" t="s">
        <v>162</v>
      </c>
      <c r="B15" s="10" t="str">
        <f>"T-"&amp;Tabela11[[#This Row],[Part Number]]</f>
        <v>T-98-0390031-00LF</v>
      </c>
      <c r="C15" s="12" t="s">
        <v>7</v>
      </c>
      <c r="D15" s="15">
        <v>19.850000000000001</v>
      </c>
      <c r="E15" s="16">
        <v>11.135850000000003</v>
      </c>
      <c r="F15" s="16">
        <v>10.629675000000002</v>
      </c>
    </row>
    <row r="16" spans="1:6">
      <c r="A16" s="10" t="s">
        <v>163</v>
      </c>
      <c r="B16" s="10" t="str">
        <f>"T-"&amp;Tabela11[[#This Row],[Part Number]]</f>
        <v>T-98-0390038-00LF</v>
      </c>
      <c r="C16" s="10" t="s">
        <v>168</v>
      </c>
      <c r="D16" s="15">
        <v>162.75</v>
      </c>
      <c r="E16" s="16">
        <v>91.302750000000003</v>
      </c>
      <c r="F16" s="16">
        <v>87.152625</v>
      </c>
    </row>
    <row r="17" spans="1:7" ht="27">
      <c r="A17" s="10" t="s">
        <v>164</v>
      </c>
      <c r="B17" s="10" t="str">
        <f>"T-"&amp;Tabela11[[#This Row],[Part Number]]</f>
        <v>T-99-117A002-0000</v>
      </c>
      <c r="C17" s="12" t="s">
        <v>169</v>
      </c>
      <c r="D17" s="15">
        <v>194.25</v>
      </c>
      <c r="E17" s="16">
        <v>108.97425</v>
      </c>
      <c r="F17" s="16">
        <v>104.020875</v>
      </c>
    </row>
    <row r="18" spans="1:7">
      <c r="A18" s="3"/>
      <c r="B18" s="6"/>
      <c r="C18" s="7"/>
      <c r="D18" s="8"/>
      <c r="E18" s="4"/>
      <c r="F18" s="4"/>
      <c r="G18" s="4"/>
    </row>
    <row r="20" spans="1:7" ht="89.25" customHeight="1" thickBot="1">
      <c r="A20" s="17" t="s">
        <v>143</v>
      </c>
      <c r="B20" s="9"/>
      <c r="C20" s="9"/>
      <c r="D20" s="9"/>
      <c r="E20" s="9"/>
    </row>
    <row r="21" spans="1:7" ht="20.25" thickTop="1">
      <c r="A21" s="25" t="s">
        <v>1186</v>
      </c>
      <c r="B21" s="26"/>
      <c r="C21" s="26"/>
      <c r="D21" s="5"/>
      <c r="E21" s="5"/>
    </row>
    <row r="22" spans="1:7" s="13" customFormat="1" ht="27">
      <c r="A22" s="14" t="s">
        <v>5</v>
      </c>
      <c r="B22" s="14" t="s">
        <v>0</v>
      </c>
      <c r="C22" s="14" t="s">
        <v>2</v>
      </c>
      <c r="D22" s="11" t="s">
        <v>3</v>
      </c>
      <c r="E22" s="22" t="s">
        <v>157</v>
      </c>
      <c r="F22" s="11" t="s">
        <v>4</v>
      </c>
    </row>
    <row r="23" spans="1:7" ht="27" customHeight="1">
      <c r="A23" s="19" t="s">
        <v>170</v>
      </c>
      <c r="B23" s="20" t="str">
        <f>"T-"&amp;Tabela112[[#This Row],[Part Number]]</f>
        <v>T-99-039A002-0302</v>
      </c>
      <c r="C23" s="12" t="s">
        <v>172</v>
      </c>
      <c r="D23" s="15">
        <v>480</v>
      </c>
      <c r="E23" s="16">
        <v>269.28000000000003</v>
      </c>
      <c r="F23" s="16">
        <v>257.04000000000002</v>
      </c>
    </row>
    <row r="24" spans="1:7" ht="27" customHeight="1">
      <c r="A24" s="18" t="s">
        <v>171</v>
      </c>
      <c r="B24" s="20" t="str">
        <f>"T-"&amp;Tabela112[[#This Row],[Part Number]]</f>
        <v>T-99-039A036-0302</v>
      </c>
      <c r="C24" s="12" t="s">
        <v>173</v>
      </c>
      <c r="D24" s="15">
        <v>610</v>
      </c>
      <c r="E24" s="16">
        <v>342.21000000000004</v>
      </c>
      <c r="F24" s="16">
        <v>326.65500000000003</v>
      </c>
    </row>
    <row r="25" spans="1:7">
      <c r="A25" s="10"/>
      <c r="B25" s="10"/>
      <c r="C25" s="12"/>
      <c r="D25" s="15"/>
      <c r="E25" s="16"/>
      <c r="F25" s="16"/>
    </row>
    <row r="26" spans="1:7">
      <c r="A26" s="10"/>
      <c r="B26" s="10"/>
      <c r="C26" s="23" t="s">
        <v>158</v>
      </c>
      <c r="D26" s="15"/>
      <c r="E26" s="16"/>
      <c r="F26" s="16"/>
    </row>
    <row r="27" spans="1:7">
      <c r="A27" s="10" t="s">
        <v>15</v>
      </c>
      <c r="B27" s="10" t="str">
        <f>"T-"&amp;Tabela112[[#This Row],[Part Number]]</f>
        <v>T-SP-COM-0002</v>
      </c>
      <c r="C27" s="12" t="s">
        <v>165</v>
      </c>
      <c r="D27" s="15">
        <v>9</v>
      </c>
      <c r="E27" s="16">
        <v>6.0587999999999997</v>
      </c>
      <c r="F27" s="16">
        <v>5.7833999999999994</v>
      </c>
    </row>
    <row r="28" spans="1:7">
      <c r="A28" s="10" t="s">
        <v>174</v>
      </c>
      <c r="B28" s="10" t="str">
        <f>"T-"&amp;Tabela112[[#This Row],[Part Number]]</f>
        <v>T-98-0390005-00LF</v>
      </c>
      <c r="C28" s="12" t="s">
        <v>166</v>
      </c>
      <c r="D28" s="15">
        <v>104.74</v>
      </c>
      <c r="E28" s="16">
        <v>70.510967999999991</v>
      </c>
      <c r="F28" s="16">
        <v>67.30592399999999</v>
      </c>
    </row>
    <row r="29" spans="1:7">
      <c r="A29" s="10" t="s">
        <v>175</v>
      </c>
      <c r="B29" s="10" t="str">
        <f>"T-"&amp;Tabela112[[#This Row],[Part Number]]</f>
        <v>T-98-0390005-02LF</v>
      </c>
      <c r="C29" s="10" t="s">
        <v>167</v>
      </c>
      <c r="D29" s="15">
        <v>165.38</v>
      </c>
      <c r="E29" s="16">
        <v>111.333816</v>
      </c>
      <c r="F29" s="16">
        <v>106.273188</v>
      </c>
    </row>
    <row r="30" spans="1:7">
      <c r="A30" s="10" t="s">
        <v>162</v>
      </c>
      <c r="B30" s="10" t="str">
        <f>"T-"&amp;Tabela112[[#This Row],[Part Number]]</f>
        <v>T-98-0390031-00LF</v>
      </c>
      <c r="C30" s="12" t="s">
        <v>7</v>
      </c>
      <c r="D30" s="15">
        <v>19.850000000000001</v>
      </c>
      <c r="E30" s="16">
        <v>11.135850000000003</v>
      </c>
      <c r="F30" s="16">
        <v>10.629675000000002</v>
      </c>
    </row>
    <row r="31" spans="1:7">
      <c r="A31" s="10" t="s">
        <v>163</v>
      </c>
      <c r="B31" s="10" t="str">
        <f>"T-"&amp;Tabela112[[#This Row],[Part Number]]</f>
        <v>T-98-0390038-00LF</v>
      </c>
      <c r="C31" s="12" t="s">
        <v>168</v>
      </c>
      <c r="D31" s="15">
        <v>162.75</v>
      </c>
      <c r="E31" s="16">
        <v>91.302750000000003</v>
      </c>
      <c r="F31" s="16">
        <v>87.152625</v>
      </c>
    </row>
    <row r="34" spans="1:6" ht="89.25" customHeight="1" thickBot="1">
      <c r="A34" s="17" t="s">
        <v>176</v>
      </c>
      <c r="B34" s="9"/>
      <c r="C34" s="9"/>
      <c r="D34" s="9"/>
      <c r="E34" s="9"/>
    </row>
    <row r="35" spans="1:6" ht="20.25" thickTop="1">
      <c r="A35" s="25" t="s">
        <v>1187</v>
      </c>
      <c r="B35" s="26"/>
      <c r="C35" s="26"/>
      <c r="D35" s="5"/>
      <c r="E35" s="5"/>
    </row>
    <row r="36" spans="1:6">
      <c r="A36" s="25" t="s">
        <v>1188</v>
      </c>
      <c r="B36" s="26"/>
      <c r="C36" s="26"/>
      <c r="D36" s="5"/>
      <c r="E36" s="5"/>
    </row>
    <row r="37" spans="1:6">
      <c r="A37" s="25" t="s">
        <v>1189</v>
      </c>
      <c r="B37" s="26"/>
      <c r="C37" s="26"/>
      <c r="D37" s="5"/>
      <c r="E37" s="5"/>
    </row>
    <row r="38" spans="1:6">
      <c r="A38" s="25" t="s">
        <v>1190</v>
      </c>
      <c r="B38" s="26"/>
      <c r="C38" s="26"/>
      <c r="D38" s="5"/>
      <c r="E38" s="5"/>
    </row>
    <row r="39" spans="1:6" s="13" customFormat="1" ht="27">
      <c r="A39" s="14" t="s">
        <v>5</v>
      </c>
      <c r="B39" s="14" t="s">
        <v>0</v>
      </c>
      <c r="C39" s="14" t="s">
        <v>2</v>
      </c>
      <c r="D39" s="11" t="s">
        <v>3</v>
      </c>
      <c r="E39" s="22" t="s">
        <v>157</v>
      </c>
      <c r="F39" s="11" t="s">
        <v>4</v>
      </c>
    </row>
    <row r="40" spans="1:6" ht="27" customHeight="1">
      <c r="A40" s="20" t="s">
        <v>177</v>
      </c>
      <c r="B40" s="20" t="str">
        <f>"T-"&amp;Tabela1123[[#This Row],[Part Number]]</f>
        <v>T-DH220E-A001-0002</v>
      </c>
      <c r="C40" s="10" t="s">
        <v>182</v>
      </c>
      <c r="D40" s="15">
        <v>295</v>
      </c>
      <c r="E40" s="16">
        <v>165.495</v>
      </c>
      <c r="F40" s="16">
        <v>157.9725</v>
      </c>
    </row>
    <row r="41" spans="1:6" ht="27" customHeight="1">
      <c r="A41" s="20" t="s">
        <v>178</v>
      </c>
      <c r="B41" s="20" t="str">
        <f>"T-"&amp;Tabela1123[[#This Row],[Part Number]]</f>
        <v>T-DH220-A001-1002</v>
      </c>
      <c r="C41" s="10" t="s">
        <v>183</v>
      </c>
      <c r="D41" s="15">
        <v>417</v>
      </c>
      <c r="E41" s="16">
        <v>233.93700000000004</v>
      </c>
      <c r="F41" s="16">
        <v>223.30350000000001</v>
      </c>
    </row>
    <row r="42" spans="1:6" ht="27">
      <c r="A42" s="10" t="s">
        <v>179</v>
      </c>
      <c r="B42" s="20" t="str">
        <f>"T-"&amp;Tabela1123[[#This Row],[Part Number]]</f>
        <v>T-DH220-A001-0002</v>
      </c>
      <c r="C42" s="10" t="s">
        <v>184</v>
      </c>
      <c r="D42" s="15">
        <v>478</v>
      </c>
      <c r="E42" s="16">
        <v>268.15800000000002</v>
      </c>
      <c r="F42" s="16">
        <v>255.96900000000002</v>
      </c>
    </row>
    <row r="43" spans="1:6" ht="27">
      <c r="A43" s="10" t="s">
        <v>180</v>
      </c>
      <c r="B43" s="20" t="str">
        <f>"T-"&amp;Tabela1123[[#This Row],[Part Number]]</f>
        <v>T-DH320-A001-1002</v>
      </c>
      <c r="C43" s="20" t="s">
        <v>185</v>
      </c>
      <c r="D43" s="15">
        <v>539</v>
      </c>
      <c r="E43" s="16">
        <v>302.37900000000002</v>
      </c>
      <c r="F43" s="16">
        <v>288.6345</v>
      </c>
    </row>
    <row r="44" spans="1:6" ht="27">
      <c r="A44" s="10" t="s">
        <v>181</v>
      </c>
      <c r="B44" s="20" t="str">
        <f>"T-"&amp;Tabela1123[[#This Row],[Part Number]]</f>
        <v>T-DH320-A001-0002</v>
      </c>
      <c r="C44" s="10" t="s">
        <v>186</v>
      </c>
      <c r="D44" s="15">
        <v>600</v>
      </c>
      <c r="E44" s="16">
        <v>336.6</v>
      </c>
      <c r="F44" s="16">
        <v>321.3</v>
      </c>
    </row>
    <row r="45" spans="1:6">
      <c r="A45" s="10" t="s">
        <v>187</v>
      </c>
      <c r="B45" s="20" t="str">
        <f>"T-"&amp;Tabela1123[[#This Row],[Part Number]]</f>
        <v>T-DH220HC-A001-0002</v>
      </c>
      <c r="C45" s="10" t="s">
        <v>189</v>
      </c>
      <c r="D45" s="15">
        <v>579</v>
      </c>
      <c r="E45" s="16">
        <v>324.81900000000007</v>
      </c>
      <c r="F45" s="16">
        <v>310.05450000000002</v>
      </c>
    </row>
    <row r="46" spans="1:6">
      <c r="A46" s="10" t="s">
        <v>188</v>
      </c>
      <c r="B46" s="20" t="str">
        <f>"T-"&amp;Tabela1123[[#This Row],[Part Number]]</f>
        <v>T-DH320HC-A001-0002</v>
      </c>
      <c r="C46" s="20" t="s">
        <v>190</v>
      </c>
      <c r="D46" s="15">
        <v>701</v>
      </c>
      <c r="E46" s="16">
        <v>393.26100000000002</v>
      </c>
      <c r="F46" s="16">
        <v>375.38549999999998</v>
      </c>
    </row>
    <row r="47" spans="1:6">
      <c r="A47" s="10"/>
      <c r="B47" s="20"/>
      <c r="C47" s="12"/>
      <c r="D47" s="15"/>
      <c r="E47" s="16"/>
      <c r="F47" s="16"/>
    </row>
    <row r="48" spans="1:6">
      <c r="A48" s="20"/>
      <c r="B48" s="20"/>
      <c r="C48" s="23" t="s">
        <v>158</v>
      </c>
      <c r="D48" s="28"/>
      <c r="E48" s="16"/>
      <c r="F48" s="16"/>
    </row>
    <row r="49" spans="1:6" ht="27">
      <c r="A49" s="20" t="s">
        <v>191</v>
      </c>
      <c r="B49" s="20" t="str">
        <f>"T-"&amp;Tabela1123[[#This Row],[Part Number]]</f>
        <v>T-SP-TH240-0041</v>
      </c>
      <c r="C49" s="27" t="s">
        <v>193</v>
      </c>
      <c r="D49" s="28">
        <v>218</v>
      </c>
      <c r="E49" s="16">
        <v>146.7576</v>
      </c>
      <c r="F49" s="16">
        <v>140.08680000000001</v>
      </c>
    </row>
    <row r="50" spans="1:6" ht="27">
      <c r="A50" s="20" t="s">
        <v>192</v>
      </c>
      <c r="B50" s="20" t="str">
        <f>"T-"&amp;Tabela1123[[#This Row],[Part Number]]</f>
        <v>T-SP-TH240-0044</v>
      </c>
      <c r="C50" s="27" t="s">
        <v>194</v>
      </c>
      <c r="D50" s="28">
        <v>127</v>
      </c>
      <c r="E50" s="16">
        <v>85.496400000000008</v>
      </c>
      <c r="F50" s="16">
        <v>81.610200000000006</v>
      </c>
    </row>
    <row r="51" spans="1:6">
      <c r="A51" s="20" t="s">
        <v>15</v>
      </c>
      <c r="B51" s="20" t="str">
        <f>"T-"&amp;Tabela1123[[#This Row],[Part Number]]</f>
        <v>T-SP-COM-0002</v>
      </c>
      <c r="C51" s="27" t="s">
        <v>1215</v>
      </c>
      <c r="D51" s="28">
        <v>9</v>
      </c>
      <c r="E51" s="16">
        <v>6.0587999999999997</v>
      </c>
      <c r="F51" s="16">
        <v>5.7833999999999994</v>
      </c>
    </row>
    <row r="52" spans="1:6">
      <c r="A52" s="20" t="s">
        <v>159</v>
      </c>
      <c r="B52" s="20" t="str">
        <f>"T-"&amp;Tabela1123[[#This Row],[Part Number]]</f>
        <v>T-SP-COM-0017</v>
      </c>
      <c r="C52" s="27" t="s">
        <v>195</v>
      </c>
      <c r="D52" s="28">
        <v>9</v>
      </c>
      <c r="E52" s="16">
        <v>6.0587999999999997</v>
      </c>
      <c r="F52" s="16">
        <v>5.7833999999999994</v>
      </c>
    </row>
    <row r="53" spans="1:6">
      <c r="A53" s="20" t="s">
        <v>198</v>
      </c>
      <c r="B53" s="20" t="str">
        <f>"T-"&amp;Tabela1123[[#This Row],[Part Number]]</f>
        <v>T-PH-DH220-0001</v>
      </c>
      <c r="C53" s="27" t="s">
        <v>196</v>
      </c>
      <c r="D53" s="28">
        <v>127</v>
      </c>
      <c r="E53" s="16">
        <v>85.496400000000008</v>
      </c>
      <c r="F53" s="16">
        <v>81.610200000000006</v>
      </c>
    </row>
    <row r="54" spans="1:6">
      <c r="A54" s="20" t="s">
        <v>199</v>
      </c>
      <c r="B54" s="20" t="str">
        <f>"T-"&amp;Tabela1123[[#This Row],[Part Number]]</f>
        <v>T-PH-DH220-0002</v>
      </c>
      <c r="C54" s="27" t="s">
        <v>197</v>
      </c>
      <c r="D54" s="28">
        <v>249</v>
      </c>
      <c r="E54" s="16">
        <v>167.62680000000003</v>
      </c>
      <c r="F54" s="16">
        <v>160.00740000000002</v>
      </c>
    </row>
    <row r="55" spans="1:6" ht="27">
      <c r="A55" s="20" t="s">
        <v>207</v>
      </c>
      <c r="B55" s="20" t="str">
        <f>"T-"&amp;Tabela1123[[#This Row],[Part Number]]</f>
        <v>T-CUT-DH220-0001</v>
      </c>
      <c r="C55" s="27" t="s">
        <v>200</v>
      </c>
      <c r="D55" s="28">
        <v>483</v>
      </c>
      <c r="E55" s="16">
        <v>270.96300000000002</v>
      </c>
      <c r="F55" s="16">
        <v>258.6465</v>
      </c>
    </row>
    <row r="56" spans="1:6" ht="27">
      <c r="A56" s="20" t="s">
        <v>208</v>
      </c>
      <c r="B56" s="20" t="str">
        <f>"T-"&amp;Tabela1123[[#This Row],[Part Number]]</f>
        <v>T-CUT-TH220-0001</v>
      </c>
      <c r="C56" s="27" t="s">
        <v>201</v>
      </c>
      <c r="D56" s="28">
        <v>178</v>
      </c>
      <c r="E56" s="16">
        <v>99.858000000000004</v>
      </c>
      <c r="F56" s="16">
        <v>95.319000000000003</v>
      </c>
    </row>
    <row r="57" spans="1:6">
      <c r="A57" s="20" t="s">
        <v>209</v>
      </c>
      <c r="B57" s="20" t="str">
        <f>"T-"&amp;Tabela1123[[#This Row],[Part Number]]</f>
        <v>T-CUT-TH220-0002</v>
      </c>
      <c r="C57" s="27" t="s">
        <v>202</v>
      </c>
      <c r="D57" s="28">
        <v>254</v>
      </c>
      <c r="E57" s="16">
        <v>142.494</v>
      </c>
      <c r="F57" s="16">
        <v>136.017</v>
      </c>
    </row>
    <row r="58" spans="1:6" ht="27">
      <c r="A58" s="20" t="s">
        <v>210</v>
      </c>
      <c r="B58" s="20" t="str">
        <f>"T-"&amp;Tabela1123[[#This Row],[Part Number]]</f>
        <v>T-PEL-TH220-0001</v>
      </c>
      <c r="C58" s="27" t="s">
        <v>203</v>
      </c>
      <c r="D58" s="28">
        <v>41</v>
      </c>
      <c r="E58" s="16">
        <v>23.001000000000001</v>
      </c>
      <c r="F58" s="16">
        <v>21.955500000000001</v>
      </c>
    </row>
    <row r="59" spans="1:6" ht="27">
      <c r="A59" s="20" t="s">
        <v>211</v>
      </c>
      <c r="B59" s="20" t="str">
        <f>"T-"&amp;Tabela1123[[#This Row],[Part Number]]</f>
        <v>T-OP-COM-0002</v>
      </c>
      <c r="C59" s="27" t="s">
        <v>204</v>
      </c>
      <c r="D59" s="28">
        <v>24.57</v>
      </c>
      <c r="E59" s="16">
        <v>13.783770000000001</v>
      </c>
      <c r="F59" s="16">
        <v>13.157235</v>
      </c>
    </row>
    <row r="60" spans="1:6">
      <c r="A60" s="20" t="s">
        <v>212</v>
      </c>
      <c r="B60" s="20" t="str">
        <f>"T-"&amp;Tabela1123[[#This Row],[Part Number]]</f>
        <v>T-OP-DH240-0001</v>
      </c>
      <c r="C60" s="27" t="s">
        <v>205</v>
      </c>
      <c r="D60" s="28">
        <v>18</v>
      </c>
      <c r="E60" s="16">
        <v>12.117599999999999</v>
      </c>
      <c r="F60" s="16">
        <v>11.566799999999999</v>
      </c>
    </row>
    <row r="61" spans="1:6" ht="27">
      <c r="A61" s="20" t="s">
        <v>213</v>
      </c>
      <c r="B61" s="20" t="str">
        <f>"T-"&amp;Tabela1123[[#This Row],[Part Number]]</f>
        <v>T-OP-COM-0003</v>
      </c>
      <c r="C61" s="27" t="s">
        <v>206</v>
      </c>
      <c r="D61" s="28">
        <v>194.25</v>
      </c>
      <c r="E61" s="16">
        <v>108.97425</v>
      </c>
      <c r="F61" s="16">
        <v>104.020875</v>
      </c>
    </row>
    <row r="64" spans="1:6" ht="89.25" customHeight="1" thickBot="1">
      <c r="A64" s="17" t="s">
        <v>214</v>
      </c>
      <c r="B64" s="9"/>
      <c r="C64" s="9"/>
      <c r="D64" s="9"/>
      <c r="E64" s="9"/>
    </row>
    <row r="65" spans="1:6" ht="20.25" thickTop="1">
      <c r="A65" s="25" t="s">
        <v>1191</v>
      </c>
      <c r="B65" s="26"/>
      <c r="C65" s="26"/>
      <c r="D65" s="5"/>
      <c r="E65" s="5"/>
    </row>
    <row r="66" spans="1:6">
      <c r="A66" s="25" t="s">
        <v>1192</v>
      </c>
      <c r="B66" s="26"/>
      <c r="C66" s="26"/>
      <c r="D66" s="5"/>
      <c r="E66" s="5"/>
    </row>
    <row r="67" spans="1:6">
      <c r="A67" s="25" t="s">
        <v>1193</v>
      </c>
      <c r="B67" s="26"/>
      <c r="C67" s="26"/>
      <c r="D67" s="5"/>
      <c r="E67" s="5"/>
    </row>
    <row r="68" spans="1:6" s="13" customFormat="1" ht="27">
      <c r="A68" s="14" t="s">
        <v>5</v>
      </c>
      <c r="B68" s="14" t="s">
        <v>0</v>
      </c>
      <c r="C68" s="14" t="s">
        <v>2</v>
      </c>
      <c r="D68" s="11" t="s">
        <v>3</v>
      </c>
      <c r="E68" s="22" t="s">
        <v>157</v>
      </c>
      <c r="F68" s="11" t="s">
        <v>4</v>
      </c>
    </row>
    <row r="69" spans="1:6" ht="27" customHeight="1">
      <c r="A69" s="20" t="s">
        <v>215</v>
      </c>
      <c r="B69" s="20" t="str">
        <f>"T-"&amp;Tabela11234[[#This Row],[Part Number]]</f>
        <v>T-99-158A001-0002</v>
      </c>
      <c r="C69" s="10" t="s">
        <v>225</v>
      </c>
      <c r="D69" s="15">
        <v>270</v>
      </c>
      <c r="E69" s="16">
        <v>151.47</v>
      </c>
      <c r="F69" s="16">
        <v>144.58500000000001</v>
      </c>
    </row>
    <row r="70" spans="1:6" ht="27" customHeight="1">
      <c r="A70" s="20" t="s">
        <v>216</v>
      </c>
      <c r="B70" s="20" t="str">
        <f>"T-"&amp;Tabela11234[[#This Row],[Part Number]]</f>
        <v>T-99-158A005-0202</v>
      </c>
      <c r="C70" s="10" t="s">
        <v>226</v>
      </c>
      <c r="D70" s="15">
        <v>400</v>
      </c>
      <c r="E70" s="16">
        <v>224.4</v>
      </c>
      <c r="F70" s="16">
        <v>214.20000000000002</v>
      </c>
    </row>
    <row r="71" spans="1:6">
      <c r="A71" s="10" t="s">
        <v>217</v>
      </c>
      <c r="B71" s="20" t="str">
        <f>"T-"&amp;Tabela11234[[#This Row],[Part Number]]</f>
        <v>T-99-158A015-2102</v>
      </c>
      <c r="C71" s="10" t="s">
        <v>227</v>
      </c>
      <c r="D71" s="15">
        <v>350</v>
      </c>
      <c r="E71" s="16">
        <v>196.35000000000002</v>
      </c>
      <c r="F71" s="16">
        <v>187.42500000000001</v>
      </c>
    </row>
    <row r="72" spans="1:6" ht="27">
      <c r="A72" s="10" t="s">
        <v>218</v>
      </c>
      <c r="B72" s="20" t="str">
        <f>"T-"&amp;Tabela11234[[#This Row],[Part Number]]</f>
        <v>T-99-158A013-1102</v>
      </c>
      <c r="C72" s="20" t="s">
        <v>228</v>
      </c>
      <c r="D72" s="15">
        <v>455</v>
      </c>
      <c r="E72" s="16">
        <v>255.25500000000002</v>
      </c>
      <c r="F72" s="16">
        <v>243.65250000000003</v>
      </c>
    </row>
    <row r="73" spans="1:6" ht="27">
      <c r="A73" s="10" t="s">
        <v>219</v>
      </c>
      <c r="B73" s="20" t="str">
        <f>"T-"&amp;Tabela11234[[#This Row],[Part Number]]</f>
        <v>T-99-158A025-2702</v>
      </c>
      <c r="C73" s="10" t="s">
        <v>1216</v>
      </c>
      <c r="D73" s="15">
        <v>495</v>
      </c>
      <c r="E73" s="16">
        <v>277.69500000000005</v>
      </c>
      <c r="F73" s="16">
        <v>265.07250000000005</v>
      </c>
    </row>
    <row r="74" spans="1:6" ht="27">
      <c r="A74" s="10" t="s">
        <v>220</v>
      </c>
      <c r="B74" s="20" t="str">
        <f>"T-"&amp;Tabela11234[[#This Row],[Part Number]]</f>
        <v>T-99-158A028-1502</v>
      </c>
      <c r="C74" s="10" t="s">
        <v>229</v>
      </c>
      <c r="D74" s="15">
        <v>580</v>
      </c>
      <c r="E74" s="16">
        <v>325.38000000000005</v>
      </c>
      <c r="F74" s="16">
        <v>310.59000000000003</v>
      </c>
    </row>
    <row r="75" spans="1:6">
      <c r="A75" s="10" t="s">
        <v>221</v>
      </c>
      <c r="B75" s="20" t="str">
        <f>"T-"&amp;Tabela11234[[#This Row],[Part Number]]</f>
        <v>T-99-158A002-0002</v>
      </c>
      <c r="C75" s="20" t="s">
        <v>230</v>
      </c>
      <c r="D75" s="15">
        <v>450</v>
      </c>
      <c r="E75" s="16">
        <v>252.45000000000002</v>
      </c>
      <c r="F75" s="16">
        <v>240.97500000000002</v>
      </c>
    </row>
    <row r="76" spans="1:6">
      <c r="A76" s="10" t="s">
        <v>222</v>
      </c>
      <c r="B76" s="20" t="str">
        <f>"T-"&amp;Tabela11234[[#This Row],[Part Number]]</f>
        <v>T-99-158A016-2102</v>
      </c>
      <c r="C76" s="12" t="s">
        <v>231</v>
      </c>
      <c r="D76" s="15">
        <v>520</v>
      </c>
      <c r="E76" s="16">
        <v>291.72000000000003</v>
      </c>
      <c r="F76" s="16">
        <v>278.45999999999998</v>
      </c>
    </row>
    <row r="77" spans="1:6" ht="27">
      <c r="A77" s="20" t="s">
        <v>223</v>
      </c>
      <c r="B77" s="20" t="str">
        <f>"T-"&amp;Tabela11234[[#This Row],[Part Number]]</f>
        <v>T-99-158A029-1502</v>
      </c>
      <c r="C77" s="20" t="s">
        <v>232</v>
      </c>
      <c r="D77" s="28">
        <v>730</v>
      </c>
      <c r="E77" s="16">
        <v>409.53000000000003</v>
      </c>
      <c r="F77" s="16">
        <v>390.91500000000002</v>
      </c>
    </row>
    <row r="78" spans="1:6" ht="27">
      <c r="A78" s="20" t="s">
        <v>224</v>
      </c>
      <c r="B78" s="20" t="str">
        <f>"T-"&amp;Tabela11234[[#This Row],[Part Number]]</f>
        <v>T-99-158A020-1702</v>
      </c>
      <c r="C78" s="27" t="s">
        <v>1217</v>
      </c>
      <c r="D78" s="28">
        <v>725</v>
      </c>
      <c r="E78" s="16">
        <v>406.72500000000002</v>
      </c>
      <c r="F78" s="16">
        <v>388.23750000000001</v>
      </c>
    </row>
    <row r="79" spans="1:6" ht="27">
      <c r="A79" s="20" t="s">
        <v>233</v>
      </c>
      <c r="B79" s="20" t="str">
        <f>"T-"&amp;Tabela11234[[#This Row],[Part Number]]</f>
        <v>T-DA220W-A001-21C2</v>
      </c>
      <c r="C79" s="20" t="s">
        <v>236</v>
      </c>
      <c r="D79" s="28">
        <v>455</v>
      </c>
      <c r="E79" s="16">
        <v>255.25500000000002</v>
      </c>
      <c r="F79" s="16">
        <v>243.65250000000003</v>
      </c>
    </row>
    <row r="80" spans="1:6" ht="27">
      <c r="A80" s="20" t="s">
        <v>234</v>
      </c>
      <c r="B80" s="20" t="str">
        <f>"T-"&amp;Tabela11234[[#This Row],[Part Number]]</f>
        <v>T-DA220W-A001-2102</v>
      </c>
      <c r="C80" s="20" t="s">
        <v>237</v>
      </c>
      <c r="D80" s="28">
        <v>430</v>
      </c>
      <c r="E80" s="16">
        <v>241.23000000000002</v>
      </c>
      <c r="F80" s="16">
        <v>230.26500000000001</v>
      </c>
    </row>
    <row r="81" spans="1:6" ht="27">
      <c r="A81" s="20" t="s">
        <v>235</v>
      </c>
      <c r="B81" s="20" t="str">
        <f>"T-"&amp;Tabela11234[[#This Row],[Part Number]]</f>
        <v>T-DA220W-A001-1102</v>
      </c>
      <c r="C81" s="20" t="s">
        <v>238</v>
      </c>
      <c r="D81" s="28">
        <v>515</v>
      </c>
      <c r="E81" s="16">
        <v>288.91500000000002</v>
      </c>
      <c r="F81" s="16">
        <v>275.78249999999997</v>
      </c>
    </row>
    <row r="82" spans="1:6">
      <c r="A82" s="20"/>
      <c r="B82" s="20"/>
      <c r="C82" s="27"/>
      <c r="D82" s="28"/>
      <c r="E82" s="16"/>
      <c r="F82" s="16"/>
    </row>
    <row r="83" spans="1:6">
      <c r="A83" s="20"/>
      <c r="B83" s="20"/>
      <c r="C83" s="23" t="s">
        <v>158</v>
      </c>
      <c r="D83" s="28"/>
      <c r="E83" s="16"/>
      <c r="F83" s="16"/>
    </row>
    <row r="84" spans="1:6">
      <c r="A84" s="20" t="s">
        <v>15</v>
      </c>
      <c r="B84" s="20" t="str">
        <f>"T-"&amp;Tabela11234[[#This Row],[Part Number]]</f>
        <v>T-SP-COM-0002</v>
      </c>
      <c r="C84" s="27" t="s">
        <v>165</v>
      </c>
      <c r="D84" s="28">
        <v>9</v>
      </c>
      <c r="E84" s="16">
        <v>6.0587999999999997</v>
      </c>
      <c r="F84" s="16">
        <v>5.7833999999999994</v>
      </c>
    </row>
    <row r="85" spans="1:6">
      <c r="A85" s="20" t="s">
        <v>159</v>
      </c>
      <c r="B85" s="20" t="str">
        <f>"T-"&amp;Tabela11234[[#This Row],[Part Number]]</f>
        <v>T-SP-COM-0017</v>
      </c>
      <c r="C85" s="27" t="s">
        <v>1218</v>
      </c>
      <c r="D85" s="28">
        <v>9</v>
      </c>
      <c r="E85" s="16">
        <v>6.0587999999999997</v>
      </c>
      <c r="F85" s="16">
        <v>5.7833999999999994</v>
      </c>
    </row>
    <row r="86" spans="1:6">
      <c r="A86" s="20" t="s">
        <v>239</v>
      </c>
      <c r="B86" s="20" t="str">
        <f>"T-"&amp;Tabela11234[[#This Row],[Part Number]]</f>
        <v>T-PH-DA210-0003</v>
      </c>
      <c r="C86" s="27" t="s">
        <v>166</v>
      </c>
      <c r="D86" s="28">
        <v>115.76</v>
      </c>
      <c r="E86" s="16">
        <v>77.929632000000012</v>
      </c>
      <c r="F86" s="16">
        <v>74.387376000000017</v>
      </c>
    </row>
    <row r="87" spans="1:6">
      <c r="A87" s="20" t="s">
        <v>240</v>
      </c>
      <c r="B87" s="20" t="str">
        <f>"T-"&amp;Tabela11234[[#This Row],[Part Number]]</f>
        <v>T-PH-DA210-0004</v>
      </c>
      <c r="C87" s="27" t="s">
        <v>167</v>
      </c>
      <c r="D87" s="28">
        <v>176.4</v>
      </c>
      <c r="E87" s="16">
        <v>118.75248000000001</v>
      </c>
      <c r="F87" s="16">
        <v>113.35464</v>
      </c>
    </row>
    <row r="88" spans="1:6">
      <c r="A88" s="20" t="s">
        <v>241</v>
      </c>
      <c r="B88" s="20" t="str">
        <f>"T-"&amp;Tabela11234[[#This Row],[Part Number]]</f>
        <v>T-PEL-DA210-0001</v>
      </c>
      <c r="C88" s="27" t="s">
        <v>244</v>
      </c>
      <c r="D88" s="28">
        <v>24.57</v>
      </c>
      <c r="E88" s="16">
        <v>13.783770000000001</v>
      </c>
      <c r="F88" s="16">
        <v>13.157235</v>
      </c>
    </row>
    <row r="89" spans="1:6" ht="27">
      <c r="A89" s="20" t="s">
        <v>242</v>
      </c>
      <c r="B89" s="20" t="str">
        <f>"T-"&amp;Tabela11234[[#This Row],[Part Number]]</f>
        <v>T-CUT-DA210-0001</v>
      </c>
      <c r="C89" s="27" t="s">
        <v>245</v>
      </c>
      <c r="D89" s="28">
        <v>194.25</v>
      </c>
      <c r="E89" s="16">
        <v>108.97425</v>
      </c>
      <c r="F89" s="16">
        <v>104.020875</v>
      </c>
    </row>
    <row r="90" spans="1:6" ht="27">
      <c r="A90" s="20" t="s">
        <v>243</v>
      </c>
      <c r="B90" s="20" t="str">
        <f>"T-"&amp;Tabela11234[[#This Row],[Part Number]]</f>
        <v>T-CUT-DA210-0002</v>
      </c>
      <c r="C90" s="27" t="s">
        <v>246</v>
      </c>
      <c r="D90" s="28">
        <v>194.25</v>
      </c>
      <c r="E90" s="16">
        <v>108.97425</v>
      </c>
      <c r="F90" s="16">
        <v>104.020875</v>
      </c>
    </row>
    <row r="91" spans="1:6" ht="27">
      <c r="A91" s="20" t="s">
        <v>247</v>
      </c>
      <c r="B91" s="20" t="str">
        <f>"T-"&amp;Tabela11234[[#This Row],[Part Number]]</f>
        <v>T-CUT-DA210-0003</v>
      </c>
      <c r="C91" s="27" t="s">
        <v>250</v>
      </c>
      <c r="D91" s="28">
        <v>194.25</v>
      </c>
      <c r="E91" s="16">
        <v>108.97425</v>
      </c>
      <c r="F91" s="16">
        <v>104.020875</v>
      </c>
    </row>
    <row r="92" spans="1:6" ht="27">
      <c r="A92" s="20" t="s">
        <v>248</v>
      </c>
      <c r="B92" s="20" t="str">
        <f>"T-"&amp;Tabela11234[[#This Row],[Part Number]]</f>
        <v>T-SP-DA210-0028</v>
      </c>
      <c r="C92" s="27" t="s">
        <v>251</v>
      </c>
      <c r="D92" s="28">
        <v>304.64</v>
      </c>
      <c r="E92" s="16">
        <v>170.90304</v>
      </c>
      <c r="F92" s="16">
        <v>163.13472000000002</v>
      </c>
    </row>
    <row r="93" spans="1:6" ht="27">
      <c r="A93" s="20" t="s">
        <v>249</v>
      </c>
      <c r="B93" s="20" t="str">
        <f>"T-"&amp;Tabela11234[[#This Row],[Part Number]]</f>
        <v>T-CUT-DA210-0004</v>
      </c>
      <c r="C93" s="27" t="s">
        <v>252</v>
      </c>
      <c r="D93" s="28">
        <v>396.03</v>
      </c>
      <c r="E93" s="16">
        <v>222.17283</v>
      </c>
      <c r="F93" s="16">
        <v>212.07406499999999</v>
      </c>
    </row>
    <row r="94" spans="1:6" ht="27">
      <c r="A94" s="20" t="s">
        <v>164</v>
      </c>
      <c r="B94" s="20" t="str">
        <f>"T-"&amp;Tabela11234[[#This Row],[Part Number]]</f>
        <v>T-99-117A002-0000</v>
      </c>
      <c r="C94" s="27" t="s">
        <v>169</v>
      </c>
      <c r="D94" s="28">
        <v>194.25</v>
      </c>
      <c r="E94" s="16">
        <v>108.97425</v>
      </c>
      <c r="F94" s="16">
        <v>104.020875</v>
      </c>
    </row>
    <row r="97" spans="1:6" ht="89.25" customHeight="1" thickBot="1">
      <c r="A97" s="17" t="s">
        <v>271</v>
      </c>
      <c r="B97" s="9"/>
      <c r="C97" s="9"/>
      <c r="D97" s="9"/>
      <c r="E97" s="9"/>
    </row>
    <row r="98" spans="1:6" ht="20.25" thickTop="1">
      <c r="A98" s="25" t="s">
        <v>1194</v>
      </c>
      <c r="B98" s="26"/>
      <c r="C98" s="26"/>
      <c r="D98" s="5"/>
      <c r="E98" s="5"/>
    </row>
    <row r="99" spans="1:6" s="13" customFormat="1" ht="27">
      <c r="A99" s="14" t="s">
        <v>5</v>
      </c>
      <c r="B99" s="14" t="s">
        <v>0</v>
      </c>
      <c r="C99" s="14" t="s">
        <v>2</v>
      </c>
      <c r="D99" s="11" t="s">
        <v>3</v>
      </c>
      <c r="E99" s="22" t="s">
        <v>157</v>
      </c>
      <c r="F99" s="11" t="s">
        <v>4</v>
      </c>
    </row>
    <row r="100" spans="1:6" ht="27" customHeight="1">
      <c r="A100" s="20" t="s">
        <v>254</v>
      </c>
      <c r="B100" s="20" t="str">
        <f>"T-"&amp;Tabela112345[[#This Row],[Part Number]]</f>
        <v>T-99-126A010-0002</v>
      </c>
      <c r="C100" s="10" t="s">
        <v>258</v>
      </c>
      <c r="D100" s="15">
        <v>462</v>
      </c>
      <c r="E100" s="16">
        <v>259.18200000000002</v>
      </c>
      <c r="F100" s="16">
        <v>247.40100000000001</v>
      </c>
    </row>
    <row r="101" spans="1:6" ht="27" customHeight="1">
      <c r="A101" s="20" t="s">
        <v>255</v>
      </c>
      <c r="B101" s="20" t="str">
        <f>"T-"&amp;Tabela112345[[#This Row],[Part Number]]</f>
        <v>T-99-126A010-2002</v>
      </c>
      <c r="C101" s="10" t="s">
        <v>259</v>
      </c>
      <c r="D101" s="15">
        <v>593</v>
      </c>
      <c r="E101" s="16">
        <v>332.67300000000006</v>
      </c>
      <c r="F101" s="16">
        <v>317.55150000000003</v>
      </c>
    </row>
    <row r="102" spans="1:6">
      <c r="A102" s="10" t="s">
        <v>256</v>
      </c>
      <c r="B102" s="20" t="str">
        <f>"T-"&amp;Tabela112345[[#This Row],[Part Number]]</f>
        <v>T-99-128A002-0002</v>
      </c>
      <c r="C102" s="10" t="s">
        <v>260</v>
      </c>
      <c r="D102" s="15">
        <v>640</v>
      </c>
      <c r="E102" s="16">
        <v>359.04</v>
      </c>
      <c r="F102" s="16">
        <v>342.71999999999997</v>
      </c>
    </row>
    <row r="103" spans="1:6">
      <c r="A103" s="10" t="s">
        <v>257</v>
      </c>
      <c r="B103" s="20" t="str">
        <f>"T-"&amp;Tabela112345[[#This Row],[Part Number]]</f>
        <v>T-99-128A002-2002</v>
      </c>
      <c r="C103" s="20" t="s">
        <v>261</v>
      </c>
      <c r="D103" s="15">
        <v>772</v>
      </c>
      <c r="E103" s="16">
        <v>433.09200000000004</v>
      </c>
      <c r="F103" s="16">
        <v>413.40600000000006</v>
      </c>
    </row>
    <row r="104" spans="1:6">
      <c r="A104" s="10"/>
      <c r="B104" s="20"/>
      <c r="C104" s="10"/>
      <c r="D104" s="15"/>
      <c r="E104" s="16"/>
      <c r="F104" s="16"/>
    </row>
    <row r="105" spans="1:6">
      <c r="A105" s="10"/>
      <c r="B105" s="20"/>
      <c r="C105" s="23" t="s">
        <v>158</v>
      </c>
      <c r="D105" s="15"/>
      <c r="E105" s="16"/>
      <c r="F105" s="16"/>
    </row>
    <row r="106" spans="1:6">
      <c r="A106" s="10" t="s">
        <v>15</v>
      </c>
      <c r="B106" s="20" t="str">
        <f>"T-"&amp;Tabela112345[[#This Row],[Part Number]]</f>
        <v>T-SP-COM-0002</v>
      </c>
      <c r="C106" s="20" t="s">
        <v>165</v>
      </c>
      <c r="D106" s="15">
        <v>9</v>
      </c>
      <c r="E106" s="16">
        <v>6.0587999999999997</v>
      </c>
      <c r="F106" s="16">
        <v>5.7833999999999994</v>
      </c>
    </row>
    <row r="107" spans="1:6">
      <c r="A107" s="10" t="s">
        <v>159</v>
      </c>
      <c r="B107" s="20" t="str">
        <f>"T-"&amp;Tabela112345[[#This Row],[Part Number]]</f>
        <v>T-SP-COM-0017</v>
      </c>
      <c r="C107" s="12" t="s">
        <v>1218</v>
      </c>
      <c r="D107" s="15">
        <v>9</v>
      </c>
      <c r="E107" s="16">
        <v>6.0587999999999997</v>
      </c>
      <c r="F107" s="16">
        <v>5.7833999999999994</v>
      </c>
    </row>
    <row r="108" spans="1:6">
      <c r="A108" s="20" t="s">
        <v>262</v>
      </c>
      <c r="B108" s="20" t="str">
        <f>"T-"&amp;Tabela112345[[#This Row],[Part Number]]</f>
        <v>T-98-0260044-2ALF</v>
      </c>
      <c r="C108" s="20" t="s">
        <v>166</v>
      </c>
      <c r="D108" s="28">
        <v>187.43</v>
      </c>
      <c r="E108" s="16">
        <v>126.17787600000001</v>
      </c>
      <c r="F108" s="16">
        <v>120.44251800000001</v>
      </c>
    </row>
    <row r="109" spans="1:6">
      <c r="A109" s="20" t="s">
        <v>263</v>
      </c>
      <c r="B109" s="20" t="str">
        <f>"T-"&amp;Tabela112345[[#This Row],[Part Number]]</f>
        <v>T-98-0280007-2BLF</v>
      </c>
      <c r="C109" s="27" t="s">
        <v>167</v>
      </c>
      <c r="D109" s="28">
        <v>257.08999999999997</v>
      </c>
      <c r="E109" s="16">
        <v>173.07298800000001</v>
      </c>
      <c r="F109" s="16">
        <v>165.20603399999999</v>
      </c>
    </row>
    <row r="110" spans="1:6">
      <c r="A110" s="20" t="s">
        <v>264</v>
      </c>
      <c r="B110" s="20" t="str">
        <f>"T-"&amp;Tabela112345[[#This Row],[Part Number]]</f>
        <v>T-98-0260017-01LF</v>
      </c>
      <c r="C110" s="20" t="s">
        <v>267</v>
      </c>
      <c r="D110" s="28">
        <v>24.57</v>
      </c>
      <c r="E110" s="16">
        <v>13.783770000000001</v>
      </c>
      <c r="F110" s="16">
        <v>13.157235</v>
      </c>
    </row>
    <row r="111" spans="1:6">
      <c r="A111" s="20" t="s">
        <v>265</v>
      </c>
      <c r="B111" s="20" t="str">
        <f>"T-"&amp;Tabela112345[[#This Row],[Part Number]]</f>
        <v>T-98-0260020-00LF</v>
      </c>
      <c r="C111" s="20" t="s">
        <v>10</v>
      </c>
      <c r="D111" s="28">
        <v>194.25</v>
      </c>
      <c r="E111" s="16">
        <v>108.97425</v>
      </c>
      <c r="F111" s="16">
        <v>104.020875</v>
      </c>
    </row>
    <row r="112" spans="1:6">
      <c r="A112" s="20" t="s">
        <v>266</v>
      </c>
      <c r="B112" s="20" t="str">
        <f>"T-"&amp;Tabela112345[[#This Row],[Part Number]]</f>
        <v>T-98-0260021-00LF</v>
      </c>
      <c r="C112" s="20" t="s">
        <v>268</v>
      </c>
      <c r="D112" s="28">
        <v>194.25</v>
      </c>
      <c r="E112" s="16">
        <v>108.97425</v>
      </c>
      <c r="F112" s="16">
        <v>104.020875</v>
      </c>
    </row>
    <row r="113" spans="1:6">
      <c r="A113" s="20" t="s">
        <v>269</v>
      </c>
      <c r="B113" s="20" t="str">
        <f>"T-"&amp;Tabela112345[[#This Row],[Part Number]]</f>
        <v>T-98-0200021-00LF</v>
      </c>
      <c r="C113" s="20" t="s">
        <v>270</v>
      </c>
      <c r="D113" s="28">
        <v>24.57</v>
      </c>
      <c r="E113" s="16">
        <v>13.783770000000001</v>
      </c>
      <c r="F113" s="16">
        <v>13.157235</v>
      </c>
    </row>
    <row r="114" spans="1:6" ht="27">
      <c r="A114" s="20" t="s">
        <v>164</v>
      </c>
      <c r="B114" s="20" t="str">
        <f>"T-"&amp;Tabela112345[[#This Row],[Part Number]]</f>
        <v>T-99-117A002-0000</v>
      </c>
      <c r="C114" s="20" t="s">
        <v>169</v>
      </c>
      <c r="D114" s="28">
        <v>194.25</v>
      </c>
      <c r="E114" s="16">
        <v>108.97425</v>
      </c>
      <c r="F114" s="16">
        <v>104.020875</v>
      </c>
    </row>
    <row r="117" spans="1:6" ht="89.25" customHeight="1" thickBot="1">
      <c r="A117" s="17" t="s">
        <v>272</v>
      </c>
      <c r="B117" s="9"/>
      <c r="C117" s="9"/>
      <c r="D117" s="9"/>
      <c r="E117" s="9"/>
    </row>
    <row r="118" spans="1:6" ht="20.25" thickTop="1">
      <c r="A118" s="25" t="s">
        <v>1195</v>
      </c>
      <c r="B118" s="26"/>
      <c r="C118" s="26"/>
      <c r="D118" s="5"/>
      <c r="E118" s="5"/>
    </row>
    <row r="119" spans="1:6" s="13" customFormat="1" ht="27">
      <c r="A119" s="14" t="s">
        <v>5</v>
      </c>
      <c r="B119" s="14" t="s">
        <v>0</v>
      </c>
      <c r="C119" s="14" t="s">
        <v>2</v>
      </c>
      <c r="D119" s="11" t="s">
        <v>3</v>
      </c>
      <c r="E119" s="22" t="s">
        <v>157</v>
      </c>
      <c r="F119" s="11" t="s">
        <v>4</v>
      </c>
    </row>
    <row r="120" spans="1:6" ht="27" customHeight="1">
      <c r="A120" s="20" t="s">
        <v>273</v>
      </c>
      <c r="B120" s="20" t="str">
        <f>"T-"&amp;Tabela1123456[[#This Row],[Part Number]]</f>
        <v>T-DH240-A001-0002</v>
      </c>
      <c r="C120" s="10" t="s">
        <v>275</v>
      </c>
      <c r="D120" s="15">
        <v>609</v>
      </c>
      <c r="E120" s="16">
        <v>341.64900000000006</v>
      </c>
      <c r="F120" s="16">
        <v>326.11950000000007</v>
      </c>
    </row>
    <row r="121" spans="1:6" ht="27" customHeight="1">
      <c r="A121" s="20" t="s">
        <v>274</v>
      </c>
      <c r="B121" s="20" t="str">
        <f>"T-"&amp;Tabela1123456[[#This Row],[Part Number]]</f>
        <v>T-DH340-A001-0002</v>
      </c>
      <c r="C121" s="10" t="s">
        <v>276</v>
      </c>
      <c r="D121" s="15">
        <v>803</v>
      </c>
      <c r="E121" s="16">
        <v>450.48300000000006</v>
      </c>
      <c r="F121" s="16">
        <v>430.00650000000007</v>
      </c>
    </row>
    <row r="122" spans="1:6">
      <c r="A122" s="10" t="s">
        <v>277</v>
      </c>
      <c r="B122" s="20" t="str">
        <f>"T-"&amp;Tabela1123456[[#This Row],[Part Number]]</f>
        <v>T-DH240HC-A001-0002</v>
      </c>
      <c r="C122" s="10" t="s">
        <v>279</v>
      </c>
      <c r="D122" s="15">
        <v>711</v>
      </c>
      <c r="E122" s="16">
        <v>398.87100000000004</v>
      </c>
      <c r="F122" s="16">
        <v>380.74050000000005</v>
      </c>
    </row>
    <row r="123" spans="1:6">
      <c r="A123" s="10" t="s">
        <v>278</v>
      </c>
      <c r="B123" s="20" t="str">
        <f>"T-"&amp;Tabela1123456[[#This Row],[Part Number]]</f>
        <v>T-DH340HC-A001-0002</v>
      </c>
      <c r="C123" s="20" t="s">
        <v>280</v>
      </c>
      <c r="D123" s="15">
        <v>904</v>
      </c>
      <c r="E123" s="16">
        <v>507.14400000000006</v>
      </c>
      <c r="F123" s="16">
        <v>484.09200000000004</v>
      </c>
    </row>
    <row r="124" spans="1:6">
      <c r="A124" s="10"/>
      <c r="B124" s="20"/>
      <c r="C124" s="10"/>
      <c r="D124" s="15"/>
      <c r="E124" s="16"/>
      <c r="F124" s="16"/>
    </row>
    <row r="125" spans="1:6">
      <c r="A125" s="10"/>
      <c r="B125" s="20"/>
      <c r="C125" s="23" t="s">
        <v>158</v>
      </c>
      <c r="D125" s="15"/>
      <c r="E125" s="16"/>
      <c r="F125" s="16"/>
    </row>
    <row r="126" spans="1:6" ht="27">
      <c r="A126" s="10" t="s">
        <v>191</v>
      </c>
      <c r="B126" s="20" t="str">
        <f>"T-"&amp;Tabela1123456[[#This Row],[Part Number]]</f>
        <v>T-SP-TH240-0041</v>
      </c>
      <c r="C126" s="20" t="s">
        <v>193</v>
      </c>
      <c r="D126" s="15">
        <v>218</v>
      </c>
      <c r="E126" s="16">
        <v>146.7576</v>
      </c>
      <c r="F126" s="16">
        <v>140.08680000000001</v>
      </c>
    </row>
    <row r="127" spans="1:6" ht="27">
      <c r="A127" s="10" t="s">
        <v>192</v>
      </c>
      <c r="B127" s="20" t="str">
        <f>"T-"&amp;Tabela1123456[[#This Row],[Part Number]]</f>
        <v>T-SP-TH240-0044</v>
      </c>
      <c r="C127" s="12" t="s">
        <v>194</v>
      </c>
      <c r="D127" s="15">
        <v>127</v>
      </c>
      <c r="E127" s="16">
        <v>85.496400000000008</v>
      </c>
      <c r="F127" s="16">
        <v>81.610200000000006</v>
      </c>
    </row>
    <row r="128" spans="1:6">
      <c r="A128" s="20" t="s">
        <v>15</v>
      </c>
      <c r="B128" s="20" t="str">
        <f>"T-"&amp;Tabela1123456[[#This Row],[Part Number]]</f>
        <v>T-SP-COM-0002</v>
      </c>
      <c r="C128" s="20" t="s">
        <v>1215</v>
      </c>
      <c r="D128" s="28">
        <v>9</v>
      </c>
      <c r="E128" s="16">
        <v>6.0587999999999997</v>
      </c>
      <c r="F128" s="16">
        <v>5.7833999999999994</v>
      </c>
    </row>
    <row r="129" spans="1:6">
      <c r="A129" s="20" t="s">
        <v>159</v>
      </c>
      <c r="B129" s="20" t="str">
        <f>"T-"&amp;Tabela1123456[[#This Row],[Part Number]]</f>
        <v>T-SP-COM-0017</v>
      </c>
      <c r="C129" s="27" t="s">
        <v>195</v>
      </c>
      <c r="D129" s="28">
        <v>9</v>
      </c>
      <c r="E129" s="16">
        <v>6.0587999999999997</v>
      </c>
      <c r="F129" s="16">
        <v>5.7833999999999994</v>
      </c>
    </row>
    <row r="130" spans="1:6">
      <c r="A130" s="20" t="s">
        <v>281</v>
      </c>
      <c r="B130" s="20" t="str">
        <f>"T-"&amp;Tabela1123456[[#This Row],[Part Number]]</f>
        <v>T-PH-DH240-0001</v>
      </c>
      <c r="C130" s="20" t="s">
        <v>283</v>
      </c>
      <c r="D130" s="28">
        <v>203</v>
      </c>
      <c r="E130" s="16">
        <v>136.65960000000001</v>
      </c>
      <c r="F130" s="16">
        <v>130.4478</v>
      </c>
    </row>
    <row r="131" spans="1:6">
      <c r="A131" s="20" t="s">
        <v>282</v>
      </c>
      <c r="B131" s="20" t="str">
        <f>"T-"&amp;Tabela1123456[[#This Row],[Part Number]]</f>
        <v>T-PH-DH240-0002</v>
      </c>
      <c r="C131" s="20" t="s">
        <v>284</v>
      </c>
      <c r="D131" s="28">
        <v>396</v>
      </c>
      <c r="E131" s="16">
        <v>266.58720000000005</v>
      </c>
      <c r="F131" s="16">
        <v>254.46960000000001</v>
      </c>
    </row>
    <row r="132" spans="1:6" ht="27">
      <c r="A132" s="20" t="s">
        <v>285</v>
      </c>
      <c r="B132" s="20" t="str">
        <f>"T-"&amp;Tabela1123456[[#This Row],[Part Number]]</f>
        <v>T-CUT-DH240-0001</v>
      </c>
      <c r="C132" s="20" t="s">
        <v>288</v>
      </c>
      <c r="D132" s="28">
        <v>519</v>
      </c>
      <c r="E132" s="16">
        <v>291.15900000000005</v>
      </c>
      <c r="F132" s="16">
        <v>277.92450000000002</v>
      </c>
    </row>
    <row r="133" spans="1:6" ht="27">
      <c r="A133" s="20" t="s">
        <v>286</v>
      </c>
      <c r="B133" s="20" t="str">
        <f>"T-"&amp;Tabela1123456[[#This Row],[Part Number]]</f>
        <v>T-CUT-TH240-0001</v>
      </c>
      <c r="C133" s="20" t="s">
        <v>289</v>
      </c>
      <c r="D133" s="28">
        <v>239</v>
      </c>
      <c r="E133" s="16">
        <v>134.07900000000001</v>
      </c>
      <c r="F133" s="16">
        <v>127.98450000000001</v>
      </c>
    </row>
    <row r="134" spans="1:6" ht="27">
      <c r="A134" s="20" t="s">
        <v>287</v>
      </c>
      <c r="B134" s="20" t="str">
        <f>"T-"&amp;Tabela1123456[[#This Row],[Part Number]]</f>
        <v>T-PEL-TH240-0001</v>
      </c>
      <c r="C134" s="20" t="s">
        <v>290</v>
      </c>
      <c r="D134" s="28">
        <v>41</v>
      </c>
      <c r="E134" s="16">
        <v>23.001000000000001</v>
      </c>
      <c r="F134" s="16">
        <v>21.955500000000001</v>
      </c>
    </row>
    <row r="135" spans="1:6" ht="27">
      <c r="A135" s="20" t="s">
        <v>211</v>
      </c>
      <c r="B135" s="20" t="str">
        <f>"T-"&amp;Tabela1123456[[#This Row],[Part Number]]</f>
        <v>T-OP-COM-0002</v>
      </c>
      <c r="C135" s="27" t="s">
        <v>291</v>
      </c>
      <c r="D135" s="30">
        <v>24.75</v>
      </c>
      <c r="E135" s="16">
        <v>13.884750000000002</v>
      </c>
      <c r="F135" s="16">
        <v>13.253625000000001</v>
      </c>
    </row>
    <row r="136" spans="1:6" ht="27">
      <c r="A136" s="20" t="s">
        <v>212</v>
      </c>
      <c r="B136" s="20" t="str">
        <f>"T-"&amp;Tabela1123456[[#This Row],[Part Number]]</f>
        <v>T-OP-DH240-0001</v>
      </c>
      <c r="C136" s="27" t="s">
        <v>292</v>
      </c>
      <c r="D136" s="30">
        <v>18</v>
      </c>
      <c r="E136" s="16">
        <v>12.117599999999999</v>
      </c>
      <c r="F136" s="16">
        <v>11.566799999999999</v>
      </c>
    </row>
    <row r="137" spans="1:6" ht="27">
      <c r="A137" s="20" t="s">
        <v>213</v>
      </c>
      <c r="B137" s="20" t="str">
        <f>"T-"&amp;Tabela1123456[[#This Row],[Part Number]]</f>
        <v>T-OP-COM-0003</v>
      </c>
      <c r="C137" s="27" t="s">
        <v>206</v>
      </c>
      <c r="D137" s="30">
        <v>194.25</v>
      </c>
      <c r="E137" s="16">
        <v>108.97425</v>
      </c>
      <c r="F137" s="16">
        <v>104.020875</v>
      </c>
    </row>
    <row r="140" spans="1:6" ht="89.25" customHeight="1" thickBot="1">
      <c r="A140" s="17" t="s">
        <v>293</v>
      </c>
      <c r="B140" s="9"/>
      <c r="C140" s="9"/>
      <c r="D140" s="9"/>
      <c r="E140" s="9"/>
    </row>
    <row r="141" spans="1:6" ht="20.25" thickTop="1">
      <c r="A141" s="25" t="s">
        <v>1196</v>
      </c>
      <c r="B141" s="26"/>
      <c r="C141" s="26"/>
      <c r="D141" s="5"/>
      <c r="E141" s="5"/>
    </row>
    <row r="142" spans="1:6" s="13" customFormat="1" ht="27">
      <c r="A142" s="14" t="s">
        <v>5</v>
      </c>
      <c r="B142" s="14" t="s">
        <v>0</v>
      </c>
      <c r="C142" s="14" t="s">
        <v>2</v>
      </c>
      <c r="D142" s="11" t="s">
        <v>3</v>
      </c>
      <c r="E142" s="22" t="s">
        <v>157</v>
      </c>
      <c r="F142" s="11" t="s">
        <v>4</v>
      </c>
    </row>
    <row r="143" spans="1:6" ht="27" customHeight="1">
      <c r="A143" s="20" t="s">
        <v>294</v>
      </c>
      <c r="B143" s="20" t="str">
        <f>"T-"&amp;Tabela11234567[[#This Row],[Part Number]]</f>
        <v>T-99-040A001-0002</v>
      </c>
      <c r="C143" s="20" t="s">
        <v>1219</v>
      </c>
      <c r="D143" s="15">
        <v>400</v>
      </c>
      <c r="E143" s="16">
        <v>224.4</v>
      </c>
      <c r="F143" s="16">
        <v>214.20000000000002</v>
      </c>
    </row>
    <row r="144" spans="1:6" ht="27" customHeight="1">
      <c r="A144" s="20" t="s">
        <v>295</v>
      </c>
      <c r="B144" s="20" t="str">
        <f>"T-"&amp;Tabela11234567[[#This Row],[Part Number]]</f>
        <v>T-99-040A001-0202</v>
      </c>
      <c r="C144" s="20" t="s">
        <v>1220</v>
      </c>
      <c r="D144" s="15">
        <v>490</v>
      </c>
      <c r="E144" s="16">
        <v>274.89000000000004</v>
      </c>
      <c r="F144" s="16">
        <v>262.39500000000004</v>
      </c>
    </row>
    <row r="145" spans="1:6">
      <c r="A145" s="10" t="s">
        <v>296</v>
      </c>
      <c r="B145" s="20" t="str">
        <f>"T-"&amp;Tabela11234567[[#This Row],[Part Number]]</f>
        <v>T-99-040A001-1302</v>
      </c>
      <c r="C145" s="20" t="s">
        <v>1221</v>
      </c>
      <c r="D145" s="15">
        <v>640</v>
      </c>
      <c r="E145" s="16">
        <v>359.04</v>
      </c>
      <c r="F145" s="16">
        <v>342.71999999999997</v>
      </c>
    </row>
    <row r="146" spans="1:6">
      <c r="A146" s="10" t="s">
        <v>297</v>
      </c>
      <c r="B146" s="20" t="str">
        <f>"T-"&amp;Tabela11234567[[#This Row],[Part Number]]</f>
        <v>T-99-040A032-0002</v>
      </c>
      <c r="C146" s="20" t="s">
        <v>1222</v>
      </c>
      <c r="D146" s="15">
        <v>560</v>
      </c>
      <c r="E146" s="16">
        <v>314.16000000000003</v>
      </c>
      <c r="F146" s="16">
        <v>299.88000000000005</v>
      </c>
    </row>
    <row r="147" spans="1:6">
      <c r="A147" s="10" t="s">
        <v>298</v>
      </c>
      <c r="B147" s="20" t="str">
        <f>"T-"&amp;Tabela11234567[[#This Row],[Part Number]]</f>
        <v>T-99-040A032-0202</v>
      </c>
      <c r="C147" s="20" t="s">
        <v>1223</v>
      </c>
      <c r="D147" s="15">
        <v>650</v>
      </c>
      <c r="E147" s="16">
        <v>364.65000000000003</v>
      </c>
      <c r="F147" s="16">
        <v>348.07499999999999</v>
      </c>
    </row>
    <row r="148" spans="1:6">
      <c r="A148" s="10" t="s">
        <v>299</v>
      </c>
      <c r="B148" s="20" t="str">
        <f>"T-"&amp;Tabela11234567[[#This Row],[Part Number]]</f>
        <v>T-99-040A032-1302</v>
      </c>
      <c r="C148" s="20" t="s">
        <v>1224</v>
      </c>
      <c r="D148" s="15">
        <v>805</v>
      </c>
      <c r="E148" s="16">
        <v>451.60500000000008</v>
      </c>
      <c r="F148" s="16">
        <v>431.07750000000004</v>
      </c>
    </row>
    <row r="149" spans="1:6">
      <c r="A149" s="10"/>
      <c r="B149" s="20"/>
      <c r="C149" s="20"/>
      <c r="D149" s="15"/>
      <c r="E149" s="16"/>
      <c r="F149" s="16"/>
    </row>
    <row r="150" spans="1:6">
      <c r="A150" s="10"/>
      <c r="B150" s="20"/>
      <c r="C150" s="23" t="s">
        <v>158</v>
      </c>
      <c r="D150" s="15"/>
      <c r="E150" s="16"/>
      <c r="F150" s="16"/>
    </row>
    <row r="151" spans="1:6">
      <c r="A151" s="20" t="s">
        <v>15</v>
      </c>
      <c r="B151" s="20" t="str">
        <f>"T-"&amp;Tabela11234567[[#This Row],[Part Number]]</f>
        <v>T-SP-COM-0002</v>
      </c>
      <c r="C151" s="20" t="s">
        <v>165</v>
      </c>
      <c r="D151" s="28">
        <v>9</v>
      </c>
      <c r="E151" s="16">
        <v>6.0587999999999997</v>
      </c>
      <c r="F151" s="16">
        <v>5.7833999999999994</v>
      </c>
    </row>
    <row r="152" spans="1:6">
      <c r="A152" s="20" t="s">
        <v>159</v>
      </c>
      <c r="B152" s="20" t="str">
        <f>"T-"&amp;Tabela11234567[[#This Row],[Part Number]]</f>
        <v>T-SP-COM-0017</v>
      </c>
      <c r="C152" s="27" t="s">
        <v>300</v>
      </c>
      <c r="D152" s="28">
        <v>9</v>
      </c>
      <c r="E152" s="16">
        <v>6.0587999999999997</v>
      </c>
      <c r="F152" s="16">
        <v>5.7833999999999994</v>
      </c>
    </row>
    <row r="153" spans="1:6">
      <c r="A153" s="20" t="s">
        <v>301</v>
      </c>
      <c r="B153" s="20" t="str">
        <f>"T-"&amp;Tabela11234567[[#This Row],[Part Number]]</f>
        <v>T-98-0400009-10LF</v>
      </c>
      <c r="C153" s="20" t="s">
        <v>166</v>
      </c>
      <c r="D153" s="28">
        <v>104.74</v>
      </c>
      <c r="E153" s="16">
        <v>70.510967999999991</v>
      </c>
      <c r="F153" s="16">
        <v>67.30592399999999</v>
      </c>
    </row>
    <row r="154" spans="1:6">
      <c r="A154" s="20" t="s">
        <v>302</v>
      </c>
      <c r="B154" s="20" t="str">
        <f>"T-"&amp;Tabela11234567[[#This Row],[Part Number]]</f>
        <v>T-98-0400009-11LF</v>
      </c>
      <c r="C154" s="20" t="s">
        <v>167</v>
      </c>
      <c r="D154" s="28">
        <v>165.38</v>
      </c>
      <c r="E154" s="16">
        <v>111.333816</v>
      </c>
      <c r="F154" s="16">
        <v>106.273188</v>
      </c>
    </row>
    <row r="155" spans="1:6">
      <c r="A155" s="20" t="s">
        <v>303</v>
      </c>
      <c r="B155" s="20" t="str">
        <f>"T-"&amp;Tabela11234567[[#This Row],[Part Number]]</f>
        <v>T-98-0400025-00LF</v>
      </c>
      <c r="C155" s="20" t="s">
        <v>7</v>
      </c>
      <c r="D155" s="28">
        <v>19.850000000000001</v>
      </c>
      <c r="E155" s="16">
        <v>11.135850000000003</v>
      </c>
      <c r="F155" s="16">
        <v>10.629675000000002</v>
      </c>
    </row>
    <row r="156" spans="1:6">
      <c r="A156" s="20" t="s">
        <v>304</v>
      </c>
      <c r="B156" s="20" t="str">
        <f>"T-"&amp;Tabela11234567[[#This Row],[Part Number]]</f>
        <v>T-98-0400017-00LF</v>
      </c>
      <c r="C156" s="20" t="s">
        <v>306</v>
      </c>
      <c r="D156" s="28">
        <v>162.75</v>
      </c>
      <c r="E156" s="16">
        <v>91.302750000000003</v>
      </c>
      <c r="F156" s="16">
        <v>87.152625</v>
      </c>
    </row>
    <row r="157" spans="1:6">
      <c r="A157" s="20" t="s">
        <v>305</v>
      </c>
      <c r="B157" s="20" t="str">
        <f>"T-"&amp;Tabela11234567[[#This Row],[Part Number]]</f>
        <v>T-98-0400027-00LF</v>
      </c>
      <c r="C157" s="20" t="s">
        <v>10</v>
      </c>
      <c r="D157" s="28">
        <v>162.75</v>
      </c>
      <c r="E157" s="16">
        <v>91.302750000000003</v>
      </c>
      <c r="F157" s="16">
        <v>87.152625</v>
      </c>
    </row>
    <row r="158" spans="1:6" ht="27">
      <c r="A158" s="20" t="s">
        <v>164</v>
      </c>
      <c r="B158" s="20" t="str">
        <f>"T-"&amp;Tabela11234567[[#This Row],[Part Number]]</f>
        <v>T-99-117A002-0000</v>
      </c>
      <c r="C158" s="27" t="s">
        <v>169</v>
      </c>
      <c r="D158" s="30">
        <v>194.25</v>
      </c>
      <c r="E158" s="16">
        <v>108.97425</v>
      </c>
      <c r="F158" s="16">
        <v>104.020875</v>
      </c>
    </row>
    <row r="161" spans="1:6" ht="89.25" customHeight="1" thickBot="1">
      <c r="A161" s="17" t="s">
        <v>307</v>
      </c>
      <c r="B161" s="9"/>
      <c r="C161" s="9"/>
      <c r="D161" s="9"/>
      <c r="E161" s="9"/>
    </row>
    <row r="162" spans="1:6" ht="20.25" thickTop="1">
      <c r="A162" s="25" t="s">
        <v>1197</v>
      </c>
      <c r="B162" s="26"/>
      <c r="C162" s="26"/>
      <c r="D162" s="5"/>
      <c r="E162" s="5"/>
    </row>
    <row r="163" spans="1:6">
      <c r="A163" s="25" t="s">
        <v>1198</v>
      </c>
      <c r="B163" s="26"/>
      <c r="C163" s="26"/>
      <c r="D163" s="5"/>
      <c r="E163" s="5"/>
    </row>
    <row r="164" spans="1:6" s="13" customFormat="1" ht="27">
      <c r="A164" s="14" t="s">
        <v>5</v>
      </c>
      <c r="B164" s="14" t="s">
        <v>0</v>
      </c>
      <c r="C164" s="14" t="s">
        <v>2</v>
      </c>
      <c r="D164" s="11" t="s">
        <v>3</v>
      </c>
      <c r="E164" s="22" t="s">
        <v>157</v>
      </c>
      <c r="F164" s="11" t="s">
        <v>4</v>
      </c>
    </row>
    <row r="165" spans="1:6" ht="27" customHeight="1">
      <c r="A165" s="20" t="s">
        <v>308</v>
      </c>
      <c r="B165" s="20" t="str">
        <f>"T-"&amp;Tabela112345678[[#This Row],[Part Number]]</f>
        <v>T-TH220-A001-0002</v>
      </c>
      <c r="C165" s="20" t="s">
        <v>310</v>
      </c>
      <c r="D165" s="15">
        <v>559</v>
      </c>
      <c r="E165" s="16">
        <v>313.59900000000005</v>
      </c>
      <c r="F165" s="16">
        <v>299.34450000000004</v>
      </c>
    </row>
    <row r="166" spans="1:6" ht="27" customHeight="1">
      <c r="A166" s="20" t="s">
        <v>309</v>
      </c>
      <c r="B166" s="20" t="str">
        <f>"T-"&amp;Tabela112345678[[#This Row],[Part Number]]</f>
        <v>T-TH320-A001-0002</v>
      </c>
      <c r="C166" s="20" t="s">
        <v>311</v>
      </c>
      <c r="D166" s="15">
        <v>681</v>
      </c>
      <c r="E166" s="16">
        <v>382.04100000000005</v>
      </c>
      <c r="F166" s="16">
        <v>364.6755</v>
      </c>
    </row>
    <row r="167" spans="1:6" ht="27">
      <c r="A167" s="10" t="s">
        <v>312</v>
      </c>
      <c r="B167" s="20" t="str">
        <f>"T-"&amp;Tabela112345678[[#This Row],[Part Number]]</f>
        <v>T-TH220HC-A001-0002</v>
      </c>
      <c r="C167" s="20" t="s">
        <v>314</v>
      </c>
      <c r="D167" s="15">
        <v>661</v>
      </c>
      <c r="E167" s="16">
        <v>370.82100000000003</v>
      </c>
      <c r="F167" s="16">
        <v>353.96550000000002</v>
      </c>
    </row>
    <row r="168" spans="1:6" ht="27">
      <c r="A168" s="10" t="s">
        <v>313</v>
      </c>
      <c r="B168" s="20" t="str">
        <f>"T-"&amp;Tabela112345678[[#This Row],[Part Number]]</f>
        <v>T-TH320HC-A001-0002</v>
      </c>
      <c r="C168" s="20" t="s">
        <v>311</v>
      </c>
      <c r="D168" s="15">
        <v>782</v>
      </c>
      <c r="E168" s="16">
        <v>438.70200000000006</v>
      </c>
      <c r="F168" s="16">
        <v>418.76100000000002</v>
      </c>
    </row>
    <row r="169" spans="1:6">
      <c r="A169" s="10"/>
      <c r="B169" s="20"/>
      <c r="C169" s="20"/>
      <c r="D169" s="15"/>
      <c r="E169" s="16"/>
      <c r="F169" s="16"/>
    </row>
    <row r="170" spans="1:6">
      <c r="A170" s="10"/>
      <c r="B170" s="20"/>
      <c r="C170" s="23" t="s">
        <v>158</v>
      </c>
      <c r="D170" s="15"/>
      <c r="E170" s="16"/>
      <c r="F170" s="16"/>
    </row>
    <row r="171" spans="1:6" ht="27">
      <c r="A171" s="20" t="s">
        <v>191</v>
      </c>
      <c r="B171" s="20" t="str">
        <f>"T-"&amp;Tabela112345678[[#This Row],[Part Number]]</f>
        <v>T-SP-TH240-0041</v>
      </c>
      <c r="C171" s="20" t="s">
        <v>193</v>
      </c>
      <c r="D171" s="28">
        <v>218</v>
      </c>
      <c r="E171" s="16">
        <v>146.7576</v>
      </c>
      <c r="F171" s="16">
        <v>140.08680000000001</v>
      </c>
    </row>
    <row r="172" spans="1:6" ht="27">
      <c r="A172" s="20" t="s">
        <v>192</v>
      </c>
      <c r="B172" s="20" t="str">
        <f>"T-"&amp;Tabela112345678[[#This Row],[Part Number]]</f>
        <v>T-SP-TH240-0044</v>
      </c>
      <c r="C172" s="27" t="s">
        <v>194</v>
      </c>
      <c r="D172" s="28">
        <v>127</v>
      </c>
      <c r="E172" s="16">
        <v>85.496400000000008</v>
      </c>
      <c r="F172" s="16">
        <v>81.610200000000006</v>
      </c>
    </row>
    <row r="173" spans="1:6">
      <c r="A173" s="20" t="s">
        <v>15</v>
      </c>
      <c r="B173" s="20" t="str">
        <f>"T-"&amp;Tabela112345678[[#This Row],[Part Number]]</f>
        <v>T-SP-COM-0002</v>
      </c>
      <c r="C173" s="20" t="s">
        <v>1215</v>
      </c>
      <c r="D173" s="28">
        <v>9</v>
      </c>
      <c r="E173" s="16">
        <v>6.0587999999999997</v>
      </c>
      <c r="F173" s="16">
        <v>5.7833999999999994</v>
      </c>
    </row>
    <row r="174" spans="1:6">
      <c r="A174" s="20" t="s">
        <v>159</v>
      </c>
      <c r="B174" s="20" t="str">
        <f>"T-"&amp;Tabela112345678[[#This Row],[Part Number]]</f>
        <v>T-SP-COM-0017</v>
      </c>
      <c r="C174" s="20" t="s">
        <v>195</v>
      </c>
      <c r="D174" s="28">
        <v>9</v>
      </c>
      <c r="E174" s="16">
        <v>6.0587999999999997</v>
      </c>
      <c r="F174" s="16">
        <v>5.7833999999999994</v>
      </c>
    </row>
    <row r="175" spans="1:6">
      <c r="A175" s="20" t="s">
        <v>198</v>
      </c>
      <c r="B175" s="20" t="str">
        <f>"T-"&amp;Tabela112345678[[#This Row],[Part Number]]</f>
        <v>T-PH-DH220-0001</v>
      </c>
      <c r="C175" s="20" t="s">
        <v>196</v>
      </c>
      <c r="D175" s="28">
        <v>127</v>
      </c>
      <c r="E175" s="16">
        <v>85.496400000000008</v>
      </c>
      <c r="F175" s="16">
        <v>81.610200000000006</v>
      </c>
    </row>
    <row r="176" spans="1:6">
      <c r="A176" s="20" t="s">
        <v>199</v>
      </c>
      <c r="B176" s="20" t="str">
        <f>"T-"&amp;Tabela112345678[[#This Row],[Part Number]]</f>
        <v>T-PH-DH220-0002</v>
      </c>
      <c r="C176" s="20" t="s">
        <v>197</v>
      </c>
      <c r="D176" s="28">
        <v>249</v>
      </c>
      <c r="E176" s="16">
        <v>167.62680000000003</v>
      </c>
      <c r="F176" s="16">
        <v>160.00740000000002</v>
      </c>
    </row>
    <row r="177" spans="1:6" ht="27">
      <c r="A177" s="20" t="s">
        <v>208</v>
      </c>
      <c r="B177" s="20" t="str">
        <f>"T-"&amp;Tabela112345678[[#This Row],[Part Number]]</f>
        <v>T-CUT-TH220-0001</v>
      </c>
      <c r="C177" s="20" t="s">
        <v>201</v>
      </c>
      <c r="D177" s="28">
        <v>178</v>
      </c>
      <c r="E177" s="16">
        <v>99.858000000000004</v>
      </c>
      <c r="F177" s="16">
        <v>95.319000000000003</v>
      </c>
    </row>
    <row r="178" spans="1:6">
      <c r="A178" s="20" t="s">
        <v>209</v>
      </c>
      <c r="B178" s="20" t="str">
        <f>"T-"&amp;Tabela112345678[[#This Row],[Part Number]]</f>
        <v>T-CUT-TH220-0002</v>
      </c>
      <c r="C178" s="27" t="s">
        <v>202</v>
      </c>
      <c r="D178" s="30">
        <v>254</v>
      </c>
      <c r="E178" s="16">
        <v>142.494</v>
      </c>
      <c r="F178" s="16">
        <v>136.017</v>
      </c>
    </row>
    <row r="179" spans="1:6" ht="27">
      <c r="A179" s="20" t="s">
        <v>210</v>
      </c>
      <c r="B179" s="20" t="str">
        <f>"T-"&amp;Tabela112345678[[#This Row],[Part Number]]</f>
        <v>T-PEL-TH220-0001</v>
      </c>
      <c r="C179" s="27" t="s">
        <v>203</v>
      </c>
      <c r="D179" s="30">
        <v>41</v>
      </c>
      <c r="E179" s="16">
        <v>23.001000000000001</v>
      </c>
      <c r="F179" s="16">
        <v>21.955500000000001</v>
      </c>
    </row>
    <row r="180" spans="1:6" ht="27">
      <c r="A180" s="20" t="s">
        <v>211</v>
      </c>
      <c r="B180" s="20" t="str">
        <f>"T-"&amp;Tabela112345678[[#This Row],[Part Number]]</f>
        <v>T-OP-COM-0002</v>
      </c>
      <c r="C180" s="27" t="s">
        <v>204</v>
      </c>
      <c r="D180" s="30">
        <v>24.57</v>
      </c>
      <c r="E180" s="16">
        <v>13.783770000000001</v>
      </c>
      <c r="F180" s="16">
        <v>13.157235</v>
      </c>
    </row>
    <row r="181" spans="1:6">
      <c r="A181" s="20" t="s">
        <v>315</v>
      </c>
      <c r="B181" s="20" t="str">
        <f>"T-"&amp;Tabela112345678[[#This Row],[Part Number]]</f>
        <v>T-OP-TH220-0001</v>
      </c>
      <c r="C181" s="27" t="s">
        <v>205</v>
      </c>
      <c r="D181" s="30">
        <v>18</v>
      </c>
      <c r="E181" s="16">
        <v>10.098000000000001</v>
      </c>
      <c r="F181" s="16">
        <v>9.6389999999999993</v>
      </c>
    </row>
    <row r="182" spans="1:6" ht="27">
      <c r="A182" s="20" t="s">
        <v>213</v>
      </c>
      <c r="B182" s="20" t="str">
        <f>"T-"&amp;Tabela112345678[[#This Row],[Part Number]]</f>
        <v>T-OP-COM-0003</v>
      </c>
      <c r="C182" s="27" t="s">
        <v>206</v>
      </c>
      <c r="D182" s="30">
        <v>194.25</v>
      </c>
      <c r="E182" s="16">
        <v>108.97425</v>
      </c>
      <c r="F182" s="16">
        <v>104.020875</v>
      </c>
    </row>
    <row r="185" spans="1:6" ht="89.25" customHeight="1" thickBot="1">
      <c r="A185" s="17" t="s">
        <v>316</v>
      </c>
      <c r="B185" s="9"/>
      <c r="C185" s="9"/>
      <c r="D185" s="9"/>
      <c r="E185" s="9"/>
    </row>
    <row r="186" spans="1:6" ht="20.25" thickTop="1">
      <c r="A186" s="25" t="s">
        <v>1199</v>
      </c>
      <c r="B186" s="26"/>
      <c r="C186" s="26"/>
      <c r="D186" s="5"/>
      <c r="E186" s="5"/>
    </row>
    <row r="187" spans="1:6">
      <c r="A187" s="25" t="s">
        <v>1200</v>
      </c>
      <c r="B187" s="26"/>
      <c r="C187" s="26"/>
      <c r="D187" s="5"/>
      <c r="E187" s="5"/>
    </row>
    <row r="188" spans="1:6" s="13" customFormat="1" ht="27">
      <c r="A188" s="14" t="s">
        <v>5</v>
      </c>
      <c r="B188" s="14" t="s">
        <v>0</v>
      </c>
      <c r="C188" s="14" t="s">
        <v>2</v>
      </c>
      <c r="D188" s="11" t="s">
        <v>3</v>
      </c>
      <c r="E188" s="22" t="s">
        <v>157</v>
      </c>
      <c r="F188" s="11" t="s">
        <v>4</v>
      </c>
    </row>
    <row r="189" spans="1:6" ht="27" customHeight="1">
      <c r="A189" s="20" t="s">
        <v>317</v>
      </c>
      <c r="B189" s="20" t="str">
        <f>"T-"&amp;Tabela1123456789[[#This Row],[Part Number]]</f>
        <v>T-TH240-A001-1002</v>
      </c>
      <c r="C189" s="20" t="s">
        <v>321</v>
      </c>
      <c r="D189" s="15">
        <v>609</v>
      </c>
      <c r="E189" s="16">
        <v>341.64900000000006</v>
      </c>
      <c r="F189" s="16">
        <v>326.11950000000007</v>
      </c>
    </row>
    <row r="190" spans="1:6" ht="27" customHeight="1">
      <c r="A190" s="20" t="s">
        <v>318</v>
      </c>
      <c r="B190" s="20" t="str">
        <f>"T-"&amp;Tabela1123456789[[#This Row],[Part Number]]</f>
        <v>T-TH240-A001-0002</v>
      </c>
      <c r="C190" s="20" t="s">
        <v>322</v>
      </c>
      <c r="D190" s="15">
        <v>670</v>
      </c>
      <c r="E190" s="16">
        <v>375.87</v>
      </c>
      <c r="F190" s="16">
        <v>358.78500000000003</v>
      </c>
    </row>
    <row r="191" spans="1:6">
      <c r="A191" s="10" t="s">
        <v>319</v>
      </c>
      <c r="B191" s="20" t="str">
        <f>"T-"&amp;Tabela1123456789[[#This Row],[Part Number]]</f>
        <v>T-TH340-A001-1002</v>
      </c>
      <c r="C191" s="20" t="s">
        <v>323</v>
      </c>
      <c r="D191" s="15">
        <v>803</v>
      </c>
      <c r="E191" s="16">
        <v>450.48300000000006</v>
      </c>
      <c r="F191" s="16">
        <v>430.00650000000007</v>
      </c>
    </row>
    <row r="192" spans="1:6">
      <c r="A192" s="10" t="s">
        <v>320</v>
      </c>
      <c r="B192" s="20" t="str">
        <f>"T-"&amp;Tabela1123456789[[#This Row],[Part Number]]</f>
        <v>T-TH340-A001-0002</v>
      </c>
      <c r="C192" s="20" t="s">
        <v>324</v>
      </c>
      <c r="D192" s="15">
        <v>864</v>
      </c>
      <c r="E192" s="16">
        <v>484.70400000000001</v>
      </c>
      <c r="F192" s="16">
        <v>462.67200000000003</v>
      </c>
    </row>
    <row r="193" spans="1:6">
      <c r="A193" s="10" t="s">
        <v>325</v>
      </c>
      <c r="B193" s="20" t="str">
        <f>"T-"&amp;Tabela1123456789[[#This Row],[Part Number]]</f>
        <v>T-TH240HC-A001-0002</v>
      </c>
      <c r="C193" s="27" t="s">
        <v>327</v>
      </c>
      <c r="D193" s="15">
        <v>772</v>
      </c>
      <c r="E193" s="16">
        <v>433.09200000000004</v>
      </c>
      <c r="F193" s="16">
        <v>413.40600000000006</v>
      </c>
    </row>
    <row r="194" spans="1:6">
      <c r="A194" s="10" t="s">
        <v>326</v>
      </c>
      <c r="B194" s="20" t="str">
        <f>"T-"&amp;Tabela1123456789[[#This Row],[Part Number]]</f>
        <v>T-TH340HC-A001-0002</v>
      </c>
      <c r="C194" s="27" t="s">
        <v>328</v>
      </c>
      <c r="D194" s="15">
        <v>965</v>
      </c>
      <c r="E194" s="16">
        <v>541.36500000000012</v>
      </c>
      <c r="F194" s="16">
        <v>516.75750000000005</v>
      </c>
    </row>
    <row r="195" spans="1:6">
      <c r="A195" s="20"/>
      <c r="B195" s="20"/>
      <c r="C195" s="20"/>
      <c r="D195" s="28"/>
      <c r="E195" s="16"/>
      <c r="F195" s="16"/>
    </row>
    <row r="196" spans="1:6">
      <c r="A196" s="20"/>
      <c r="B196" s="20"/>
      <c r="C196" s="23" t="s">
        <v>158</v>
      </c>
      <c r="D196" s="28"/>
      <c r="E196" s="16"/>
      <c r="F196" s="16"/>
    </row>
    <row r="197" spans="1:6" ht="27">
      <c r="A197" s="20" t="s">
        <v>191</v>
      </c>
      <c r="B197" s="20" t="str">
        <f>"T-"&amp;Tabela1123456789[[#This Row],[Part Number]]</f>
        <v>T-SP-TH240-0041</v>
      </c>
      <c r="C197" s="20" t="s">
        <v>193</v>
      </c>
      <c r="D197" s="28">
        <v>218</v>
      </c>
      <c r="E197" s="16">
        <v>146.7576</v>
      </c>
      <c r="F197" s="16">
        <v>140.08680000000001</v>
      </c>
    </row>
    <row r="198" spans="1:6" ht="27">
      <c r="A198" s="20" t="s">
        <v>192</v>
      </c>
      <c r="B198" s="20" t="str">
        <f>"T-"&amp;Tabela1123456789[[#This Row],[Part Number]]</f>
        <v>T-SP-TH240-0044</v>
      </c>
      <c r="C198" s="20" t="s">
        <v>194</v>
      </c>
      <c r="D198" s="28">
        <v>127</v>
      </c>
      <c r="E198" s="16">
        <v>85.496400000000008</v>
      </c>
      <c r="F198" s="16">
        <v>81.610200000000006</v>
      </c>
    </row>
    <row r="199" spans="1:6">
      <c r="A199" s="20" t="s">
        <v>15</v>
      </c>
      <c r="B199" s="20" t="str">
        <f>"T-"&amp;Tabela1123456789[[#This Row],[Part Number]]</f>
        <v>T-SP-COM-0002</v>
      </c>
      <c r="C199" s="20" t="s">
        <v>1215</v>
      </c>
      <c r="D199" s="28">
        <v>9</v>
      </c>
      <c r="E199" s="16">
        <v>6.0587999999999997</v>
      </c>
      <c r="F199" s="16">
        <v>5.7833999999999994</v>
      </c>
    </row>
    <row r="200" spans="1:6">
      <c r="A200" s="20" t="s">
        <v>159</v>
      </c>
      <c r="B200" s="20" t="str">
        <f>"T-"&amp;Tabela1123456789[[#This Row],[Part Number]]</f>
        <v>T-SP-COM-0017</v>
      </c>
      <c r="C200" s="20" t="s">
        <v>195</v>
      </c>
      <c r="D200" s="28">
        <v>9</v>
      </c>
      <c r="E200" s="16">
        <v>6.0587999999999997</v>
      </c>
      <c r="F200" s="16">
        <v>5.7833999999999994</v>
      </c>
    </row>
    <row r="201" spans="1:6">
      <c r="A201" s="20" t="s">
        <v>329</v>
      </c>
      <c r="B201" s="20" t="str">
        <f>"T-"&amp;Tabela1123456789[[#This Row],[Part Number]]</f>
        <v>T-PH-TH240-0001</v>
      </c>
      <c r="C201" s="20" t="s">
        <v>331</v>
      </c>
      <c r="D201" s="28">
        <v>203</v>
      </c>
      <c r="E201" s="16">
        <v>136.65960000000001</v>
      </c>
      <c r="F201" s="16">
        <v>130.4478</v>
      </c>
    </row>
    <row r="202" spans="1:6">
      <c r="A202" s="20" t="s">
        <v>330</v>
      </c>
      <c r="B202" s="20" t="str">
        <f>"T-"&amp;Tabela1123456789[[#This Row],[Part Number]]</f>
        <v>T-PH-TH240-0002</v>
      </c>
      <c r="C202" s="27" t="s">
        <v>332</v>
      </c>
      <c r="D202" s="30">
        <v>396</v>
      </c>
      <c r="E202" s="16">
        <v>266.58720000000005</v>
      </c>
      <c r="F202" s="16">
        <v>254.46960000000001</v>
      </c>
    </row>
    <row r="203" spans="1:6" ht="27">
      <c r="A203" s="20" t="s">
        <v>286</v>
      </c>
      <c r="B203" s="20" t="str">
        <f>"T-"&amp;Tabela1123456789[[#This Row],[Part Number]]</f>
        <v>T-CUT-TH240-0001</v>
      </c>
      <c r="C203" s="27" t="s">
        <v>289</v>
      </c>
      <c r="D203" s="30">
        <v>239</v>
      </c>
      <c r="E203" s="16">
        <v>134.07900000000001</v>
      </c>
      <c r="F203" s="16">
        <v>127.98450000000001</v>
      </c>
    </row>
    <row r="204" spans="1:6">
      <c r="A204" s="20" t="s">
        <v>333</v>
      </c>
      <c r="B204" s="20" t="str">
        <f>"T-"&amp;Tabela1123456789[[#This Row],[Part Number]]</f>
        <v>T-CUT-TH240-0002</v>
      </c>
      <c r="C204" s="27" t="s">
        <v>202</v>
      </c>
      <c r="D204" s="30">
        <v>355</v>
      </c>
      <c r="E204" s="16">
        <v>199.15500000000003</v>
      </c>
      <c r="F204" s="16">
        <v>190.10250000000002</v>
      </c>
    </row>
    <row r="205" spans="1:6" ht="27">
      <c r="A205" s="20" t="s">
        <v>287</v>
      </c>
      <c r="B205" s="20" t="str">
        <f>"T-"&amp;Tabela1123456789[[#This Row],[Part Number]]</f>
        <v>T-PEL-TH240-0001</v>
      </c>
      <c r="C205" s="27" t="s">
        <v>290</v>
      </c>
      <c r="D205" s="30">
        <v>41</v>
      </c>
      <c r="E205" s="16">
        <v>23.001000000000001</v>
      </c>
      <c r="F205" s="16">
        <v>21.955500000000001</v>
      </c>
    </row>
    <row r="206" spans="1:6" ht="27">
      <c r="A206" s="20" t="s">
        <v>211</v>
      </c>
      <c r="B206" s="20" t="str">
        <f>"T-"&amp;Tabela1123456789[[#This Row],[Part Number]]</f>
        <v>T-OP-COM-0002</v>
      </c>
      <c r="C206" s="27" t="s">
        <v>291</v>
      </c>
      <c r="D206" s="30">
        <v>24.75</v>
      </c>
      <c r="E206" s="16">
        <v>13.884750000000002</v>
      </c>
      <c r="F206" s="16">
        <v>13.253625000000001</v>
      </c>
    </row>
    <row r="207" spans="1:6" ht="27">
      <c r="A207" s="20" t="s">
        <v>212</v>
      </c>
      <c r="B207" s="20" t="str">
        <f>"T-"&amp;Tabela1123456789[[#This Row],[Part Number]]</f>
        <v>T-OP-DH240-0001</v>
      </c>
      <c r="C207" s="27" t="s">
        <v>292</v>
      </c>
      <c r="D207" s="30">
        <v>18</v>
      </c>
      <c r="E207" s="16">
        <v>10.098000000000001</v>
      </c>
      <c r="F207" s="16">
        <v>9.6389999999999993</v>
      </c>
    </row>
    <row r="208" spans="1:6">
      <c r="A208" s="20" t="s">
        <v>334</v>
      </c>
      <c r="B208" s="20" t="str">
        <f>"T-"&amp;Tabela1123456789[[#This Row],[Part Number]]</f>
        <v>T-OP-TH240-0002</v>
      </c>
      <c r="C208" s="27" t="s">
        <v>335</v>
      </c>
      <c r="D208" s="30">
        <v>8</v>
      </c>
      <c r="E208" s="16">
        <v>4.4880000000000004</v>
      </c>
      <c r="F208" s="16">
        <v>4.2840000000000007</v>
      </c>
    </row>
    <row r="209" spans="1:6" ht="27">
      <c r="A209" s="20" t="s">
        <v>213</v>
      </c>
      <c r="B209" s="20" t="str">
        <f>"T-"&amp;Tabela1123456789[[#This Row],[Part Number]]</f>
        <v>T-OP-COM-0003</v>
      </c>
      <c r="C209" s="27" t="s">
        <v>206</v>
      </c>
      <c r="D209" s="30">
        <v>194.25</v>
      </c>
      <c r="E209" s="16">
        <v>108.97425</v>
      </c>
      <c r="F209" s="16">
        <v>104.020875</v>
      </c>
    </row>
    <row r="212" spans="1:6" ht="89.25" customHeight="1" thickBot="1">
      <c r="A212" s="17" t="s">
        <v>336</v>
      </c>
      <c r="B212" s="9"/>
      <c r="C212" s="9"/>
      <c r="D212" s="9"/>
      <c r="E212" s="9"/>
    </row>
    <row r="213" spans="1:6" ht="20.25" thickTop="1">
      <c r="A213" s="25" t="s">
        <v>1201</v>
      </c>
      <c r="B213" s="26"/>
      <c r="C213" s="26"/>
      <c r="D213" s="5"/>
      <c r="E213" s="5"/>
    </row>
    <row r="214" spans="1:6">
      <c r="A214" s="25" t="s">
        <v>1202</v>
      </c>
      <c r="B214" s="26"/>
      <c r="C214" s="26"/>
      <c r="D214" s="5"/>
      <c r="E214" s="5"/>
    </row>
    <row r="215" spans="1:6" s="13" customFormat="1" ht="27">
      <c r="A215" s="14" t="s">
        <v>5</v>
      </c>
      <c r="B215" s="14" t="s">
        <v>0</v>
      </c>
      <c r="C215" s="14" t="s">
        <v>2</v>
      </c>
      <c r="D215" s="11" t="s">
        <v>3</v>
      </c>
      <c r="E215" s="22" t="s">
        <v>157</v>
      </c>
      <c r="F215" s="11" t="s">
        <v>4</v>
      </c>
    </row>
    <row r="216" spans="1:6" ht="27" customHeight="1">
      <c r="A216" s="20" t="s">
        <v>337</v>
      </c>
      <c r="B216" s="20" t="str">
        <f>"T-"&amp;Tabela112345678910[[#This Row],[Part Number]]</f>
        <v>T-99-065A101-00LF00</v>
      </c>
      <c r="C216" s="20" t="s">
        <v>1225</v>
      </c>
      <c r="D216" s="15">
        <v>310</v>
      </c>
      <c r="E216" s="16">
        <v>173.91</v>
      </c>
      <c r="F216" s="16">
        <v>166.005</v>
      </c>
    </row>
    <row r="217" spans="1:6" ht="27" customHeight="1">
      <c r="A217" s="20" t="s">
        <v>338</v>
      </c>
      <c r="B217" s="20" t="str">
        <f>"T-"&amp;Tabela112345678910[[#This Row],[Part Number]]</f>
        <v>T-99-065A101-U1LF00</v>
      </c>
      <c r="C217" s="20" t="s">
        <v>1226</v>
      </c>
      <c r="D217" s="15">
        <v>475</v>
      </c>
      <c r="E217" s="16">
        <v>266.47500000000002</v>
      </c>
      <c r="F217" s="16">
        <v>254.36250000000001</v>
      </c>
    </row>
    <row r="218" spans="1:6">
      <c r="A218" s="10" t="s">
        <v>339</v>
      </c>
      <c r="B218" s="20" t="str">
        <f>"T-"&amp;Tabela112345678910[[#This Row],[Part Number]]</f>
        <v>T-99-065A701-00LF00</v>
      </c>
      <c r="C218" s="20" t="s">
        <v>1227</v>
      </c>
      <c r="D218" s="15">
        <v>525</v>
      </c>
      <c r="E218" s="16">
        <v>294.52500000000003</v>
      </c>
      <c r="F218" s="16">
        <v>281.13749999999999</v>
      </c>
    </row>
    <row r="219" spans="1:6">
      <c r="A219" s="10" t="s">
        <v>340</v>
      </c>
      <c r="B219" s="20" t="str">
        <f>"T-"&amp;Tabela112345678910[[#This Row],[Part Number]]</f>
        <v>T-99-065A701-U1LF00</v>
      </c>
      <c r="C219" s="20" t="s">
        <v>1228</v>
      </c>
      <c r="D219" s="15">
        <v>630</v>
      </c>
      <c r="E219" s="16">
        <v>353.43000000000006</v>
      </c>
      <c r="F219" s="16">
        <v>337.36500000000001</v>
      </c>
    </row>
    <row r="220" spans="1:6" ht="27">
      <c r="A220" s="10" t="s">
        <v>341</v>
      </c>
      <c r="B220" s="20" t="str">
        <f>"T-"&amp;Tabela112345678910[[#This Row],[Part Number]]</f>
        <v>T-99-065A301-00LF00</v>
      </c>
      <c r="C220" s="27" t="s">
        <v>347</v>
      </c>
      <c r="D220" s="15">
        <v>370</v>
      </c>
      <c r="E220" s="16">
        <v>207.57000000000002</v>
      </c>
      <c r="F220" s="16">
        <v>198.13500000000002</v>
      </c>
    </row>
    <row r="221" spans="1:6">
      <c r="A221" s="10" t="s">
        <v>342</v>
      </c>
      <c r="B221" s="20" t="str">
        <f>"T-"&amp;Tabela112345678910[[#This Row],[Part Number]]</f>
        <v>T-99-065A301-U1LF00</v>
      </c>
      <c r="C221" s="27" t="s">
        <v>1229</v>
      </c>
      <c r="D221" s="15">
        <v>550</v>
      </c>
      <c r="E221" s="16">
        <v>308.55</v>
      </c>
      <c r="F221" s="16">
        <v>294.52500000000003</v>
      </c>
    </row>
    <row r="222" spans="1:6" ht="27">
      <c r="A222" s="20" t="s">
        <v>343</v>
      </c>
      <c r="B222" s="20" t="str">
        <f>"T-"&amp;Tabela112345678910[[#This Row],[Part Number]]</f>
        <v>T-99-065A301-S1LF00</v>
      </c>
      <c r="C222" s="20" t="s">
        <v>1230</v>
      </c>
      <c r="D222" s="28">
        <v>545</v>
      </c>
      <c r="E222" s="16">
        <v>305.745</v>
      </c>
      <c r="F222" s="16">
        <v>291.84750000000003</v>
      </c>
    </row>
    <row r="223" spans="1:6" ht="27">
      <c r="A223" s="20" t="s">
        <v>344</v>
      </c>
      <c r="B223" s="20" t="str">
        <f>"T-"&amp;Tabela112345678910[[#This Row],[Part Number]]</f>
        <v>T-99-065A901-00LF00</v>
      </c>
      <c r="C223" s="20" t="s">
        <v>348</v>
      </c>
      <c r="D223" s="28">
        <v>630</v>
      </c>
      <c r="E223" s="16">
        <v>353.43000000000006</v>
      </c>
      <c r="F223" s="16">
        <v>337.36500000000001</v>
      </c>
    </row>
    <row r="224" spans="1:6">
      <c r="A224" s="20" t="s">
        <v>345</v>
      </c>
      <c r="B224" s="20" t="str">
        <f>"T-"&amp;Tabela112345678910[[#This Row],[Part Number]]</f>
        <v>T-99-065A901-U1LF00</v>
      </c>
      <c r="C224" s="20" t="s">
        <v>1231</v>
      </c>
      <c r="D224" s="28">
        <v>705</v>
      </c>
      <c r="E224" s="16">
        <v>395.50500000000005</v>
      </c>
      <c r="F224" s="16">
        <v>377.52750000000003</v>
      </c>
    </row>
    <row r="225" spans="1:6" ht="27">
      <c r="A225" s="20" t="s">
        <v>346</v>
      </c>
      <c r="B225" s="20" t="str">
        <f>"T-"&amp;Tabela112345678910[[#This Row],[Part Number]]</f>
        <v>T-99-065A901-S1LF00</v>
      </c>
      <c r="C225" s="20" t="s">
        <v>1232</v>
      </c>
      <c r="D225" s="28">
        <v>690</v>
      </c>
      <c r="E225" s="16">
        <v>387.09000000000009</v>
      </c>
      <c r="F225" s="16">
        <v>369.49500000000006</v>
      </c>
    </row>
    <row r="226" spans="1:6">
      <c r="A226" s="20"/>
      <c r="B226" s="20"/>
      <c r="C226" s="20"/>
      <c r="D226" s="28"/>
      <c r="E226" s="16"/>
      <c r="F226" s="16"/>
    </row>
    <row r="227" spans="1:6">
      <c r="A227" s="20"/>
      <c r="B227" s="20"/>
      <c r="C227" s="23" t="s">
        <v>158</v>
      </c>
      <c r="D227" s="28"/>
      <c r="E227" s="16"/>
      <c r="F227" s="16"/>
    </row>
    <row r="228" spans="1:6">
      <c r="A228" s="20" t="s">
        <v>15</v>
      </c>
      <c r="B228" s="20" t="str">
        <f>"T-"&amp;Tabela112345678910[[#This Row],[Part Number]]</f>
        <v>T-SP-COM-0002</v>
      </c>
      <c r="C228" s="20" t="s">
        <v>165</v>
      </c>
      <c r="D228" s="28">
        <v>9</v>
      </c>
      <c r="E228" s="16">
        <v>6.0587999999999997</v>
      </c>
      <c r="F228" s="16">
        <v>5.7833999999999994</v>
      </c>
    </row>
    <row r="229" spans="1:6">
      <c r="A229" s="20" t="s">
        <v>159</v>
      </c>
      <c r="B229" s="20" t="str">
        <f>"T-"&amp;Tabela112345678910[[#This Row],[Part Number]]</f>
        <v>T-SP-COM-0017</v>
      </c>
      <c r="C229" s="27" t="s">
        <v>300</v>
      </c>
      <c r="D229" s="30">
        <v>9</v>
      </c>
      <c r="E229" s="16">
        <v>6.0587999999999997</v>
      </c>
      <c r="F229" s="16">
        <v>5.7833999999999994</v>
      </c>
    </row>
    <row r="230" spans="1:6">
      <c r="A230" s="20" t="s">
        <v>349</v>
      </c>
      <c r="B230" s="20" t="str">
        <f>"T-"&amp;Tabela112345678910[[#This Row],[Part Number]]</f>
        <v>T-PH-TE200-0001</v>
      </c>
      <c r="C230" s="27" t="s">
        <v>166</v>
      </c>
      <c r="D230" s="30">
        <v>115.76</v>
      </c>
      <c r="E230" s="16">
        <v>77.929632000000012</v>
      </c>
      <c r="F230" s="16">
        <v>74.387376000000017</v>
      </c>
    </row>
    <row r="231" spans="1:6">
      <c r="A231" s="20" t="s">
        <v>350</v>
      </c>
      <c r="B231" s="20" t="str">
        <f>"T-"&amp;Tabela112345678910[[#This Row],[Part Number]]</f>
        <v>T-PH-TE200-0002</v>
      </c>
      <c r="C231" s="27" t="s">
        <v>167</v>
      </c>
      <c r="D231" s="30">
        <v>270.11</v>
      </c>
      <c r="E231" s="16">
        <v>181.83805200000003</v>
      </c>
      <c r="F231" s="16">
        <v>173.572686</v>
      </c>
    </row>
    <row r="232" spans="1:6">
      <c r="A232" s="20" t="s">
        <v>351</v>
      </c>
      <c r="B232" s="20" t="str">
        <f>"T-"&amp;Tabela112345678910[[#This Row],[Part Number]]</f>
        <v>T-PEL-TE200-0001</v>
      </c>
      <c r="C232" s="27" t="s">
        <v>354</v>
      </c>
      <c r="D232" s="30">
        <v>30.24</v>
      </c>
      <c r="E232" s="16">
        <v>16.964639999999999</v>
      </c>
      <c r="F232" s="16">
        <v>16.193519999999999</v>
      </c>
    </row>
    <row r="233" spans="1:6" ht="27">
      <c r="A233" s="20" t="s">
        <v>352</v>
      </c>
      <c r="B233" s="20" t="str">
        <f>"T-"&amp;Tabela112345678910[[#This Row],[Part Number]]</f>
        <v>T-CUT-TE200-0001</v>
      </c>
      <c r="C233" s="27" t="s">
        <v>355</v>
      </c>
      <c r="D233" s="30">
        <v>194.25</v>
      </c>
      <c r="E233" s="16">
        <v>108.97425</v>
      </c>
      <c r="F233" s="16">
        <v>104.020875</v>
      </c>
    </row>
    <row r="234" spans="1:6" ht="27">
      <c r="A234" s="20" t="s">
        <v>353</v>
      </c>
      <c r="B234" s="20" t="str">
        <f>"T-"&amp;Tabela112345678910[[#This Row],[Part Number]]</f>
        <v>T-CUT-TE200-0002</v>
      </c>
      <c r="C234" s="27" t="s">
        <v>356</v>
      </c>
      <c r="D234" s="30">
        <v>220.5</v>
      </c>
      <c r="E234" s="16">
        <v>123.70050000000001</v>
      </c>
      <c r="F234" s="16">
        <v>118.07775000000001</v>
      </c>
    </row>
    <row r="235" spans="1:6">
      <c r="A235" s="20" t="s">
        <v>211</v>
      </c>
      <c r="B235" s="20" t="str">
        <f>"T-"&amp;Tabela112345678910[[#This Row],[Part Number]]</f>
        <v>T-OP-COM-0002</v>
      </c>
      <c r="C235" s="27" t="s">
        <v>357</v>
      </c>
      <c r="D235" s="30">
        <v>24.57</v>
      </c>
      <c r="E235" s="16">
        <v>13.783770000000001</v>
      </c>
      <c r="F235" s="16">
        <v>13.157235</v>
      </c>
    </row>
    <row r="236" spans="1:6" ht="27">
      <c r="A236" s="20" t="s">
        <v>164</v>
      </c>
      <c r="B236" s="20" t="str">
        <f>"T-"&amp;Tabela112345678910[[#This Row],[Part Number]]</f>
        <v>T-99-117A002-0000</v>
      </c>
      <c r="C236" s="27" t="s">
        <v>169</v>
      </c>
      <c r="D236" s="30">
        <v>194.25</v>
      </c>
      <c r="E236" s="16">
        <v>108.97425</v>
      </c>
      <c r="F236" s="16">
        <v>104.020875</v>
      </c>
    </row>
    <row r="239" spans="1:6" ht="89.25" customHeight="1" thickBot="1">
      <c r="A239" s="17" t="s">
        <v>358</v>
      </c>
      <c r="B239" s="9"/>
      <c r="C239" s="9"/>
      <c r="D239" s="9"/>
      <c r="E239" s="9"/>
    </row>
    <row r="240" spans="1:6" ht="20.25" thickTop="1">
      <c r="A240" s="25" t="s">
        <v>1203</v>
      </c>
      <c r="B240" s="26"/>
      <c r="C240" s="26"/>
      <c r="D240" s="5"/>
      <c r="E240" s="5"/>
    </row>
    <row r="241" spans="1:6">
      <c r="A241" s="25" t="s">
        <v>1204</v>
      </c>
      <c r="B241" s="26"/>
      <c r="C241" s="26"/>
      <c r="D241" s="5"/>
      <c r="E241" s="5"/>
    </row>
    <row r="242" spans="1:6" s="13" customFormat="1" ht="27">
      <c r="A242" s="14" t="s">
        <v>5</v>
      </c>
      <c r="B242" s="14" t="s">
        <v>0</v>
      </c>
      <c r="C242" s="14" t="s">
        <v>2</v>
      </c>
      <c r="D242" s="11" t="s">
        <v>3</v>
      </c>
      <c r="E242" s="22" t="s">
        <v>157</v>
      </c>
      <c r="F242" s="11" t="s">
        <v>4</v>
      </c>
    </row>
    <row r="243" spans="1:6" ht="27" customHeight="1">
      <c r="A243" s="20" t="s">
        <v>359</v>
      </c>
      <c r="B243" s="20" t="str">
        <f>"T-"&amp;Tabela11234567891011[[#This Row],[Part Number]]</f>
        <v>T-99-059A003-6002</v>
      </c>
      <c r="C243" s="20" t="s">
        <v>365</v>
      </c>
      <c r="D243" s="15">
        <v>490</v>
      </c>
      <c r="E243" s="16">
        <v>274.89000000000004</v>
      </c>
      <c r="F243" s="16">
        <v>262.39500000000004</v>
      </c>
    </row>
    <row r="244" spans="1:6" ht="27" customHeight="1">
      <c r="A244" s="20" t="s">
        <v>360</v>
      </c>
      <c r="B244" s="20" t="str">
        <f>"T-"&amp;Tabela11234567891011[[#This Row],[Part Number]]</f>
        <v>T-99-059A001-1002</v>
      </c>
      <c r="C244" s="20" t="s">
        <v>366</v>
      </c>
      <c r="D244" s="15">
        <v>570</v>
      </c>
      <c r="E244" s="16">
        <v>319.77000000000004</v>
      </c>
      <c r="F244" s="16">
        <v>305.23500000000001</v>
      </c>
    </row>
    <row r="245" spans="1:6" ht="27">
      <c r="A245" s="10" t="s">
        <v>361</v>
      </c>
      <c r="B245" s="20" t="str">
        <f>"T-"&amp;Tabela11234567891011[[#This Row],[Part Number]]</f>
        <v>T-99-059A001-1202</v>
      </c>
      <c r="C245" s="20" t="s">
        <v>1233</v>
      </c>
      <c r="D245" s="15">
        <v>725</v>
      </c>
      <c r="E245" s="16">
        <v>406.72500000000002</v>
      </c>
      <c r="F245" s="16">
        <v>388.23750000000001</v>
      </c>
    </row>
    <row r="246" spans="1:6">
      <c r="A246" s="10" t="s">
        <v>362</v>
      </c>
      <c r="B246" s="20" t="str">
        <f>"T-"&amp;Tabela11234567891011[[#This Row],[Part Number]]</f>
        <v>T-99-059A004-7002</v>
      </c>
      <c r="C246" s="20" t="s">
        <v>367</v>
      </c>
      <c r="D246" s="15">
        <v>620</v>
      </c>
      <c r="E246" s="16">
        <v>347.82</v>
      </c>
      <c r="F246" s="16">
        <v>332.01</v>
      </c>
    </row>
    <row r="247" spans="1:6">
      <c r="A247" s="10" t="s">
        <v>363</v>
      </c>
      <c r="B247" s="20" t="str">
        <f>"T-"&amp;Tabela11234567891011[[#This Row],[Part Number]]</f>
        <v>T-99-059A002-3002</v>
      </c>
      <c r="C247" s="27" t="s">
        <v>368</v>
      </c>
      <c r="D247" s="15">
        <v>705</v>
      </c>
      <c r="E247" s="16">
        <v>395.50500000000005</v>
      </c>
      <c r="F247" s="16">
        <v>377.52750000000003</v>
      </c>
    </row>
    <row r="248" spans="1:6" ht="27">
      <c r="A248" s="10" t="s">
        <v>364</v>
      </c>
      <c r="B248" s="20" t="str">
        <f>"T-"&amp;Tabela11234567891011[[#This Row],[Part Number]]</f>
        <v>T-99-059A002-3202</v>
      </c>
      <c r="C248" s="27" t="s">
        <v>1234</v>
      </c>
      <c r="D248" s="15">
        <v>850</v>
      </c>
      <c r="E248" s="16">
        <v>476.85</v>
      </c>
      <c r="F248" s="16">
        <v>455.17500000000001</v>
      </c>
    </row>
    <row r="249" spans="1:6">
      <c r="A249" s="20"/>
      <c r="B249" s="20"/>
      <c r="C249" s="20"/>
      <c r="D249" s="28"/>
      <c r="E249" s="16"/>
      <c r="F249" s="16"/>
    </row>
    <row r="250" spans="1:6">
      <c r="A250" s="20"/>
      <c r="B250" s="20"/>
      <c r="C250" s="23" t="s">
        <v>158</v>
      </c>
      <c r="D250" s="28"/>
      <c r="E250" s="16"/>
      <c r="F250" s="16"/>
    </row>
    <row r="251" spans="1:6">
      <c r="A251" s="20" t="s">
        <v>15</v>
      </c>
      <c r="B251" s="20" t="str">
        <f>"T-"&amp;Tabela11234567891011[[#This Row],[Part Number]]</f>
        <v>T-SP-COM-0002</v>
      </c>
      <c r="C251" s="20" t="s">
        <v>165</v>
      </c>
      <c r="D251" s="28">
        <v>9</v>
      </c>
      <c r="E251" s="16">
        <v>6.0587999999999997</v>
      </c>
      <c r="F251" s="16">
        <v>5.7833999999999994</v>
      </c>
    </row>
    <row r="252" spans="1:6">
      <c r="A252" s="20" t="s">
        <v>159</v>
      </c>
      <c r="B252" s="20" t="str">
        <f>"T-"&amp;Tabela11234567891011[[#This Row],[Part Number]]</f>
        <v>T-SP-COM-0017</v>
      </c>
      <c r="C252" s="27" t="s">
        <v>195</v>
      </c>
      <c r="D252" s="30">
        <v>9</v>
      </c>
      <c r="E252" s="16">
        <v>6.0587999999999997</v>
      </c>
      <c r="F252" s="16">
        <v>5.7833999999999994</v>
      </c>
    </row>
    <row r="253" spans="1:6">
      <c r="A253" s="20" t="s">
        <v>369</v>
      </c>
      <c r="B253" s="20" t="str">
        <f>"T-"&amp;Tabela11234567891011[[#This Row],[Part Number]]</f>
        <v>T-PH-TC200-0001</v>
      </c>
      <c r="C253" s="27" t="s">
        <v>166</v>
      </c>
      <c r="D253" s="30">
        <v>154.35</v>
      </c>
      <c r="E253" s="16">
        <v>103.90842000000001</v>
      </c>
      <c r="F253" s="16">
        <v>99.185310000000001</v>
      </c>
    </row>
    <row r="254" spans="1:6">
      <c r="A254" s="20" t="s">
        <v>370</v>
      </c>
      <c r="B254" s="20" t="str">
        <f>"T-"&amp;Tabela11234567891011[[#This Row],[Part Number]]</f>
        <v>T-PH-TC200-0002</v>
      </c>
      <c r="C254" s="27" t="s">
        <v>167</v>
      </c>
      <c r="D254" s="30">
        <v>242.55</v>
      </c>
      <c r="E254" s="16">
        <v>163.28466000000003</v>
      </c>
      <c r="F254" s="16">
        <v>155.86263000000002</v>
      </c>
    </row>
    <row r="255" spans="1:6">
      <c r="A255" s="20" t="s">
        <v>371</v>
      </c>
      <c r="B255" s="20" t="str">
        <f>"T-"&amp;Tabela11234567891011[[#This Row],[Part Number]]</f>
        <v>T-PEL-TC200-0001</v>
      </c>
      <c r="C255" s="27" t="s">
        <v>377</v>
      </c>
      <c r="D255" s="30">
        <v>24.57</v>
      </c>
      <c r="E255" s="16">
        <v>13.783770000000001</v>
      </c>
      <c r="F255" s="16">
        <v>13.157235</v>
      </c>
    </row>
    <row r="256" spans="1:6">
      <c r="A256" s="20" t="s">
        <v>372</v>
      </c>
      <c r="B256" s="20" t="str">
        <f>"T-"&amp;Tabela11234567891011[[#This Row],[Part Number]]</f>
        <v>T-CUT-TC200-0001</v>
      </c>
      <c r="C256" s="27" t="s">
        <v>378</v>
      </c>
      <c r="D256" s="30">
        <v>194.25</v>
      </c>
      <c r="E256" s="16">
        <v>108.97425</v>
      </c>
      <c r="F256" s="16">
        <v>104.020875</v>
      </c>
    </row>
    <row r="257" spans="1:6">
      <c r="A257" s="20" t="s">
        <v>373</v>
      </c>
      <c r="B257" s="20" t="str">
        <f>"T-"&amp;Tabela11234567891011[[#This Row],[Part Number]]</f>
        <v>T-CUT-TC200-0003</v>
      </c>
      <c r="C257" s="27" t="s">
        <v>379</v>
      </c>
      <c r="D257" s="30">
        <v>194.25</v>
      </c>
      <c r="E257" s="16">
        <v>108.97425</v>
      </c>
      <c r="F257" s="16">
        <v>104.020875</v>
      </c>
    </row>
    <row r="258" spans="1:6" ht="27">
      <c r="A258" s="20" t="s">
        <v>374</v>
      </c>
      <c r="B258" s="20" t="str">
        <f>"T-"&amp;Tabela11234567891011[[#This Row],[Part Number]]</f>
        <v>T-OP-COM-0010</v>
      </c>
      <c r="C258" s="27" t="s">
        <v>380</v>
      </c>
      <c r="D258" s="30">
        <v>24.57</v>
      </c>
      <c r="E258" s="16">
        <v>13.783770000000001</v>
      </c>
      <c r="F258" s="16">
        <v>13.157235</v>
      </c>
    </row>
    <row r="259" spans="1:6" ht="27">
      <c r="A259" s="20" t="s">
        <v>375</v>
      </c>
      <c r="B259" s="20" t="str">
        <f>"T-"&amp;Tabela11234567891011[[#This Row],[Part Number]]</f>
        <v>T-OP-COM-0012</v>
      </c>
      <c r="C259" s="27" t="s">
        <v>1235</v>
      </c>
      <c r="D259" s="30">
        <v>22.68</v>
      </c>
      <c r="E259" s="16">
        <v>12.723480000000002</v>
      </c>
      <c r="F259" s="16">
        <v>12.145140000000001</v>
      </c>
    </row>
    <row r="260" spans="1:6">
      <c r="A260" s="20" t="s">
        <v>376</v>
      </c>
      <c r="B260" s="20" t="str">
        <f>"T-"&amp;Tabela11234567891011[[#This Row],[Part Number]]</f>
        <v>T-OP-COM-0013</v>
      </c>
      <c r="C260" s="27" t="s">
        <v>381</v>
      </c>
      <c r="D260" s="30">
        <v>15.12</v>
      </c>
      <c r="E260" s="16">
        <v>8.4823199999999996</v>
      </c>
      <c r="F260" s="16">
        <v>8.0967599999999997</v>
      </c>
    </row>
    <row r="261" spans="1:6" ht="27">
      <c r="A261" s="20" t="s">
        <v>164</v>
      </c>
      <c r="B261" s="20" t="str">
        <f>"T-"&amp;Tabela11234567891011[[#This Row],[Part Number]]</f>
        <v>T-99-117A002-0000</v>
      </c>
      <c r="C261" s="27" t="s">
        <v>169</v>
      </c>
      <c r="D261" s="30">
        <v>194.25</v>
      </c>
      <c r="E261" s="16">
        <v>108.97425</v>
      </c>
      <c r="F261" s="16">
        <v>104.020875</v>
      </c>
    </row>
    <row r="264" spans="1:6" ht="89.25" customHeight="1" thickBot="1">
      <c r="A264" s="17" t="s">
        <v>382</v>
      </c>
      <c r="B264" s="9"/>
      <c r="C264" s="9"/>
      <c r="D264" s="9"/>
      <c r="E264" s="9"/>
    </row>
    <row r="265" spans="1:6" ht="20.25" thickTop="1">
      <c r="A265" s="25" t="s">
        <v>1205</v>
      </c>
      <c r="B265" s="26"/>
      <c r="C265" s="26"/>
      <c r="D265" s="5"/>
      <c r="E265" s="5"/>
    </row>
    <row r="266" spans="1:6" s="13" customFormat="1" ht="27">
      <c r="A266" s="14" t="s">
        <v>5</v>
      </c>
      <c r="B266" s="14" t="s">
        <v>0</v>
      </c>
      <c r="C266" s="14" t="s">
        <v>2</v>
      </c>
      <c r="D266" s="11" t="s">
        <v>3</v>
      </c>
      <c r="E266" s="22" t="s">
        <v>157</v>
      </c>
      <c r="F266" s="11" t="s">
        <v>4</v>
      </c>
    </row>
    <row r="267" spans="1:6" ht="27" customHeight="1">
      <c r="A267" s="20" t="s">
        <v>383</v>
      </c>
      <c r="B267" s="20" t="str">
        <f>"T-"&amp;Tabela1123456789101113[[#This Row],[Part Number]]</f>
        <v>T-99-125A013-0002</v>
      </c>
      <c r="C267" s="20" t="s">
        <v>387</v>
      </c>
      <c r="D267" s="15">
        <v>546</v>
      </c>
      <c r="E267" s="16">
        <v>306.30599999999998</v>
      </c>
      <c r="F267" s="16">
        <v>292.38299999999998</v>
      </c>
    </row>
    <row r="268" spans="1:6" ht="27" customHeight="1">
      <c r="A268" s="20" t="s">
        <v>384</v>
      </c>
      <c r="B268" s="20" t="str">
        <f>"T-"&amp;Tabela1123456789101113[[#This Row],[Part Number]]</f>
        <v>T-99-125A013-1002</v>
      </c>
      <c r="C268" s="20" t="s">
        <v>388</v>
      </c>
      <c r="D268" s="15">
        <v>677</v>
      </c>
      <c r="E268" s="16">
        <v>379.79700000000003</v>
      </c>
      <c r="F268" s="16">
        <v>362.5335</v>
      </c>
    </row>
    <row r="269" spans="1:6">
      <c r="A269" s="10" t="s">
        <v>385</v>
      </c>
      <c r="B269" s="20" t="str">
        <f>"T-"&amp;Tabela1123456789101113[[#This Row],[Part Number]]</f>
        <v>T-99-127A003-0002</v>
      </c>
      <c r="C269" s="20" t="s">
        <v>389</v>
      </c>
      <c r="D269" s="15">
        <v>730</v>
      </c>
      <c r="E269" s="16">
        <v>409.53000000000003</v>
      </c>
      <c r="F269" s="16">
        <v>390.91500000000002</v>
      </c>
    </row>
    <row r="270" spans="1:6">
      <c r="A270" s="10" t="s">
        <v>386</v>
      </c>
      <c r="B270" s="20" t="str">
        <f>"T-"&amp;Tabela1123456789101113[[#This Row],[Part Number]]</f>
        <v>T-99-127A003-1002</v>
      </c>
      <c r="C270" s="20" t="s">
        <v>390</v>
      </c>
      <c r="D270" s="15">
        <v>855</v>
      </c>
      <c r="E270" s="16">
        <v>479.65500000000003</v>
      </c>
      <c r="F270" s="16">
        <v>457.85250000000002</v>
      </c>
    </row>
    <row r="271" spans="1:6">
      <c r="A271" s="20"/>
      <c r="B271" s="20"/>
      <c r="C271" s="20"/>
      <c r="D271" s="28"/>
      <c r="E271" s="16"/>
      <c r="F271" s="16"/>
    </row>
    <row r="272" spans="1:6">
      <c r="A272" s="20"/>
      <c r="B272" s="20"/>
      <c r="C272" s="23" t="s">
        <v>158</v>
      </c>
      <c r="D272" s="28"/>
      <c r="E272" s="16"/>
      <c r="F272" s="16"/>
    </row>
    <row r="273" spans="1:6">
      <c r="A273" s="20" t="s">
        <v>15</v>
      </c>
      <c r="B273" s="20" t="str">
        <f>"T-"&amp;Tabela1123456789101113[[#This Row],[Part Number]]</f>
        <v>T-SP-COM-0002</v>
      </c>
      <c r="C273" s="20" t="s">
        <v>165</v>
      </c>
      <c r="D273" s="28">
        <v>9</v>
      </c>
      <c r="E273" s="16">
        <v>6.0587999999999997</v>
      </c>
      <c r="F273" s="16">
        <v>5.7833999999999994</v>
      </c>
    </row>
    <row r="274" spans="1:6">
      <c r="A274" s="20" t="s">
        <v>159</v>
      </c>
      <c r="B274" s="20" t="str">
        <f>"T-"&amp;Tabela1123456789101113[[#This Row],[Part Number]]</f>
        <v>T-SP-COM-0017</v>
      </c>
      <c r="C274" s="27" t="s">
        <v>195</v>
      </c>
      <c r="D274" s="30">
        <v>9</v>
      </c>
      <c r="E274" s="16">
        <v>6.0587999999999997</v>
      </c>
      <c r="F274" s="16">
        <v>5.7833999999999994</v>
      </c>
    </row>
    <row r="275" spans="1:6">
      <c r="A275" s="20" t="s">
        <v>6</v>
      </c>
      <c r="B275" s="20" t="str">
        <f>"T-"&amp;Tabela1123456789101113[[#This Row],[Part Number]]</f>
        <v>T-72-0010001-00LF</v>
      </c>
      <c r="C275" s="27" t="s">
        <v>1236</v>
      </c>
      <c r="D275" s="30">
        <v>11.8</v>
      </c>
      <c r="E275" s="16">
        <v>7.943760000000001</v>
      </c>
      <c r="F275" s="16">
        <v>7.5826800000000008</v>
      </c>
    </row>
    <row r="276" spans="1:6">
      <c r="A276" s="20" t="s">
        <v>391</v>
      </c>
      <c r="B276" s="20" t="str">
        <f>"T-"&amp;Tabela1123456789101113[[#This Row],[Part Number]]</f>
        <v>T-98-0250128-4ALF</v>
      </c>
      <c r="C276" s="27" t="s">
        <v>166</v>
      </c>
      <c r="D276" s="30">
        <v>187.43</v>
      </c>
      <c r="E276" s="16">
        <v>126.17787600000001</v>
      </c>
      <c r="F276" s="16">
        <v>120.44251800000001</v>
      </c>
    </row>
    <row r="277" spans="1:6">
      <c r="A277" s="20" t="s">
        <v>392</v>
      </c>
      <c r="B277" s="20" t="str">
        <f>"T-"&amp;Tabela1123456789101113[[#This Row],[Part Number]]</f>
        <v>T-98-0280007-2ALF</v>
      </c>
      <c r="C277" s="27" t="s">
        <v>167</v>
      </c>
      <c r="D277" s="30">
        <v>246.75</v>
      </c>
      <c r="E277" s="16">
        <v>166.1121</v>
      </c>
      <c r="F277" s="16">
        <v>158.56155000000001</v>
      </c>
    </row>
    <row r="278" spans="1:6">
      <c r="A278" s="20" t="s">
        <v>393</v>
      </c>
      <c r="B278" s="20" t="str">
        <f>"T-"&amp;Tabela1123456789101113[[#This Row],[Part Number]]</f>
        <v>T-98-0250014-01LF</v>
      </c>
      <c r="C278" s="27" t="s">
        <v>7</v>
      </c>
      <c r="D278" s="30">
        <v>24.57</v>
      </c>
      <c r="E278" s="16">
        <v>13.783770000000001</v>
      </c>
      <c r="F278" s="16">
        <v>13.157235</v>
      </c>
    </row>
    <row r="279" spans="1:6">
      <c r="A279" s="20" t="s">
        <v>394</v>
      </c>
      <c r="B279" s="20" t="str">
        <f>"T-"&amp;Tabela1123456789101113[[#This Row],[Part Number]]</f>
        <v>T-98-0250130-10LF</v>
      </c>
      <c r="C279" s="27" t="s">
        <v>10</v>
      </c>
      <c r="D279" s="30">
        <v>194.25</v>
      </c>
      <c r="E279" s="16">
        <v>108.97425</v>
      </c>
      <c r="F279" s="16">
        <v>104.020875</v>
      </c>
    </row>
    <row r="280" spans="1:6">
      <c r="A280" s="20" t="s">
        <v>395</v>
      </c>
      <c r="B280" s="20" t="str">
        <f>"T-"&amp;Tabela1123456789101113[[#This Row],[Part Number]]</f>
        <v>T-98-0250131-10LF</v>
      </c>
      <c r="C280" s="27" t="s">
        <v>268</v>
      </c>
      <c r="D280" s="30">
        <v>194.25</v>
      </c>
      <c r="E280" s="16">
        <v>108.97425</v>
      </c>
      <c r="F280" s="16">
        <v>104.020875</v>
      </c>
    </row>
    <row r="281" spans="1:6" ht="27">
      <c r="A281" s="20" t="s">
        <v>396</v>
      </c>
      <c r="B281" s="20" t="str">
        <f>"T-"&amp;Tabela1123456789101113[[#This Row],[Part Number]]</f>
        <v>T-98-0250064-00LF</v>
      </c>
      <c r="C281" s="27" t="s">
        <v>399</v>
      </c>
      <c r="D281" s="30">
        <v>24.57</v>
      </c>
      <c r="E281" s="16">
        <v>13.783770000000001</v>
      </c>
      <c r="F281" s="16">
        <v>13.157235</v>
      </c>
    </row>
    <row r="282" spans="1:6">
      <c r="A282" s="20" t="s">
        <v>397</v>
      </c>
      <c r="B282" s="20" t="str">
        <f>"T-"&amp;Tabela1123456789101113[[#This Row],[Part Number]]</f>
        <v>T-98-0250065-00LF</v>
      </c>
      <c r="C282" s="27" t="s">
        <v>400</v>
      </c>
      <c r="D282" s="30">
        <v>15.12</v>
      </c>
      <c r="E282" s="16">
        <v>8.4823199999999996</v>
      </c>
      <c r="F282" s="16">
        <v>8.0967599999999997</v>
      </c>
    </row>
    <row r="283" spans="1:6">
      <c r="A283" s="20" t="s">
        <v>398</v>
      </c>
      <c r="B283" s="20" t="str">
        <f>"T-"&amp;Tabela1123456789101113[[#This Row],[Part Number]]</f>
        <v>T-98-0500022-00LF</v>
      </c>
      <c r="C283" s="27" t="s">
        <v>401</v>
      </c>
      <c r="D283" s="30">
        <v>10.4</v>
      </c>
      <c r="E283" s="16">
        <v>5.8344000000000005</v>
      </c>
      <c r="F283" s="16">
        <v>5.5692000000000004</v>
      </c>
    </row>
    <row r="284" spans="1:6" ht="27">
      <c r="A284" s="20" t="s">
        <v>164</v>
      </c>
      <c r="B284" s="20" t="str">
        <f>"T-"&amp;Tabela1123456789101113[[#This Row],[Part Number]]</f>
        <v>T-99-117A002-0000</v>
      </c>
      <c r="C284" s="27" t="s">
        <v>169</v>
      </c>
      <c r="D284" s="30">
        <v>194.25</v>
      </c>
      <c r="E284" s="16">
        <v>108.97425</v>
      </c>
      <c r="F284" s="16">
        <v>104.020875</v>
      </c>
    </row>
    <row r="287" spans="1:6" ht="89.25" customHeight="1" thickBot="1">
      <c r="A287" s="17" t="s">
        <v>402</v>
      </c>
      <c r="B287" s="9"/>
      <c r="C287" s="9"/>
      <c r="D287" s="9"/>
      <c r="E287" s="9"/>
    </row>
    <row r="288" spans="1:6" ht="20.25" thickTop="1">
      <c r="A288" s="25" t="s">
        <v>1206</v>
      </c>
      <c r="B288" s="26"/>
      <c r="C288" s="26"/>
      <c r="D288" s="5"/>
      <c r="E288" s="5"/>
    </row>
    <row r="289" spans="1:6" s="13" customFormat="1" ht="27">
      <c r="A289" s="14" t="s">
        <v>5</v>
      </c>
      <c r="B289" s="14" t="s">
        <v>0</v>
      </c>
      <c r="C289" s="14" t="s">
        <v>2</v>
      </c>
      <c r="D289" s="11" t="s">
        <v>3</v>
      </c>
      <c r="E289" s="22" t="s">
        <v>157</v>
      </c>
      <c r="F289" s="11" t="s">
        <v>4</v>
      </c>
    </row>
    <row r="290" spans="1:6" ht="27" customHeight="1">
      <c r="A290" s="20" t="s">
        <v>403</v>
      </c>
      <c r="B290" s="20" t="str">
        <f>"T-"&amp;Tabela112345678910111314[[#This Row],[Part Number]]</f>
        <v>T-TX210-A001-1302</v>
      </c>
      <c r="C290" s="20" t="s">
        <v>408</v>
      </c>
      <c r="D290" s="15">
        <v>635</v>
      </c>
      <c r="E290" s="16">
        <v>356.23500000000007</v>
      </c>
      <c r="F290" s="16">
        <v>340.04250000000002</v>
      </c>
    </row>
    <row r="291" spans="1:6" ht="27" customHeight="1">
      <c r="A291" s="20" t="s">
        <v>404</v>
      </c>
      <c r="B291" s="20" t="str">
        <f>"T-"&amp;Tabela112345678910111314[[#This Row],[Part Number]]</f>
        <v>T-TX210-A001-1202</v>
      </c>
      <c r="C291" s="20" t="s">
        <v>409</v>
      </c>
      <c r="D291" s="15">
        <v>695</v>
      </c>
      <c r="E291" s="16">
        <v>389.89500000000004</v>
      </c>
      <c r="F291" s="16">
        <v>372.17250000000001</v>
      </c>
    </row>
    <row r="292" spans="1:6">
      <c r="A292" s="10" t="s">
        <v>405</v>
      </c>
      <c r="B292" s="20" t="str">
        <f>"T-"&amp;Tabela112345678910111314[[#This Row],[Part Number]]</f>
        <v>T-TX310-A001-1302</v>
      </c>
      <c r="C292" s="20" t="s">
        <v>410</v>
      </c>
      <c r="D292" s="15">
        <v>825</v>
      </c>
      <c r="E292" s="16">
        <v>462.82500000000005</v>
      </c>
      <c r="F292" s="16">
        <v>441.78750000000002</v>
      </c>
    </row>
    <row r="293" spans="1:6">
      <c r="A293" s="10" t="s">
        <v>406</v>
      </c>
      <c r="B293" s="20" t="str">
        <f>"T-"&amp;Tabela112345678910111314[[#This Row],[Part Number]]</f>
        <v>T-TX310-A001-1202</v>
      </c>
      <c r="C293" s="20" t="s">
        <v>411</v>
      </c>
      <c r="D293" s="15">
        <v>875</v>
      </c>
      <c r="E293" s="16">
        <v>490.87500000000006</v>
      </c>
      <c r="F293" s="16">
        <v>468.5625</v>
      </c>
    </row>
    <row r="294" spans="1:6">
      <c r="A294" s="20" t="s">
        <v>407</v>
      </c>
      <c r="B294" s="20" t="str">
        <f>"T-"&amp;Tabela112345678910111314[[#This Row],[Part Number]]</f>
        <v>T-TX610-A001-1202</v>
      </c>
      <c r="C294" s="20" t="s">
        <v>412</v>
      </c>
      <c r="D294" s="15">
        <v>1240</v>
      </c>
      <c r="E294" s="16">
        <v>695.64</v>
      </c>
      <c r="F294" s="16">
        <v>664.02</v>
      </c>
    </row>
    <row r="295" spans="1:6">
      <c r="A295" s="20"/>
      <c r="B295" s="20"/>
      <c r="C295" s="23"/>
      <c r="D295" s="28"/>
      <c r="E295" s="16"/>
      <c r="F295" s="16"/>
    </row>
    <row r="296" spans="1:6">
      <c r="A296" s="20"/>
      <c r="B296" s="20"/>
      <c r="C296" s="23" t="s">
        <v>158</v>
      </c>
      <c r="D296" s="28"/>
      <c r="E296" s="16"/>
      <c r="F296" s="16"/>
    </row>
    <row r="297" spans="1:6">
      <c r="A297" s="20" t="s">
        <v>413</v>
      </c>
      <c r="B297" s="20" t="str">
        <f>"T-"&amp;Tabela112345678910111314[[#This Row],[Part Number]]</f>
        <v>T-WF-TX210-2001</v>
      </c>
      <c r="C297" s="27" t="s">
        <v>414</v>
      </c>
      <c r="D297" s="30">
        <v>220.5</v>
      </c>
      <c r="E297" s="16">
        <v>148.44060000000002</v>
      </c>
      <c r="F297" s="16">
        <v>141.69329999999999</v>
      </c>
    </row>
    <row r="298" spans="1:6">
      <c r="A298" s="20" t="s">
        <v>15</v>
      </c>
      <c r="B298" s="20" t="str">
        <f>"T-"&amp;Tabela112345678910111314[[#This Row],[Part Number]]</f>
        <v>T-SP-COM-0002</v>
      </c>
      <c r="C298" s="27" t="s">
        <v>1215</v>
      </c>
      <c r="D298" s="30">
        <v>9</v>
      </c>
      <c r="E298" s="16">
        <v>6.0587999999999997</v>
      </c>
      <c r="F298" s="16">
        <v>5.7833999999999994</v>
      </c>
    </row>
    <row r="299" spans="1:6">
      <c r="A299" s="20" t="s">
        <v>159</v>
      </c>
      <c r="B299" s="20" t="str">
        <f>"T-"&amp;Tabela112345678910111314[[#This Row],[Part Number]]</f>
        <v>T-SP-COM-0017</v>
      </c>
      <c r="C299" s="27" t="s">
        <v>195</v>
      </c>
      <c r="D299" s="30">
        <v>9</v>
      </c>
      <c r="E299" s="16">
        <v>6.0587999999999997</v>
      </c>
      <c r="F299" s="16">
        <v>5.7833999999999994</v>
      </c>
    </row>
    <row r="300" spans="1:6">
      <c r="A300" s="20" t="s">
        <v>6</v>
      </c>
      <c r="B300" s="20" t="str">
        <f>"T-"&amp;Tabela112345678910111314[[#This Row],[Part Number]]</f>
        <v>T-72-0010001-00LF</v>
      </c>
      <c r="C300" s="27" t="s">
        <v>1236</v>
      </c>
      <c r="D300" s="30">
        <v>11.8</v>
      </c>
      <c r="E300" s="16">
        <v>7.943760000000001</v>
      </c>
      <c r="F300" s="16">
        <v>7.5826800000000008</v>
      </c>
    </row>
    <row r="301" spans="1:6">
      <c r="A301" s="20" t="s">
        <v>415</v>
      </c>
      <c r="B301" s="20" t="str">
        <f>"T-"&amp;Tabela112345678910111314[[#This Row],[Part Number]]</f>
        <v>T-PH-TX210-0001</v>
      </c>
      <c r="C301" s="27" t="s">
        <v>166</v>
      </c>
      <c r="D301" s="30">
        <v>198.45</v>
      </c>
      <c r="E301" s="16">
        <v>133.59654</v>
      </c>
      <c r="F301" s="16">
        <v>127.52396999999999</v>
      </c>
    </row>
    <row r="302" spans="1:6">
      <c r="A302" s="20" t="s">
        <v>416</v>
      </c>
      <c r="B302" s="20" t="str">
        <f>"T-"&amp;Tabela112345678910111314[[#This Row],[Part Number]]</f>
        <v>T-PH-TX210-0002</v>
      </c>
      <c r="C302" s="27" t="s">
        <v>167</v>
      </c>
      <c r="D302" s="30">
        <v>270.11</v>
      </c>
      <c r="E302" s="16">
        <v>181.83805200000003</v>
      </c>
      <c r="F302" s="16">
        <v>173.572686</v>
      </c>
    </row>
    <row r="303" spans="1:6">
      <c r="A303" s="20" t="s">
        <v>417</v>
      </c>
      <c r="B303" s="20" t="str">
        <f>"T-"&amp;Tabela112345678910111314[[#This Row],[Part Number]]</f>
        <v>T-PH-TX210-0003</v>
      </c>
      <c r="C303" s="27" t="s">
        <v>418</v>
      </c>
      <c r="D303" s="30">
        <v>678.04</v>
      </c>
      <c r="E303" s="16">
        <v>456.45652799999999</v>
      </c>
      <c r="F303" s="16">
        <v>435.708504</v>
      </c>
    </row>
    <row r="304" spans="1:6">
      <c r="A304" s="20" t="s">
        <v>419</v>
      </c>
      <c r="B304" s="20" t="str">
        <f>"T-"&amp;Tabela112345678910111314[[#This Row],[Part Number]]</f>
        <v>T-PEL-TX210-0001</v>
      </c>
      <c r="C304" s="27" t="s">
        <v>7</v>
      </c>
      <c r="D304" s="30">
        <v>39.69</v>
      </c>
      <c r="E304" s="16">
        <v>22.266089999999998</v>
      </c>
      <c r="F304" s="16">
        <v>21.253995</v>
      </c>
    </row>
    <row r="305" spans="1:6">
      <c r="A305" s="20" t="s">
        <v>420</v>
      </c>
      <c r="B305" s="20" t="str">
        <f>"T-"&amp;Tabela112345678910111314[[#This Row],[Part Number]]</f>
        <v>T-CUT-TX210-0001</v>
      </c>
      <c r="C305" s="27" t="s">
        <v>10</v>
      </c>
      <c r="D305" s="30">
        <v>225.75</v>
      </c>
      <c r="E305" s="16">
        <v>126.64575000000002</v>
      </c>
      <c r="F305" s="16">
        <v>120.88912500000001</v>
      </c>
    </row>
    <row r="306" spans="1:6">
      <c r="A306" s="20" t="s">
        <v>211</v>
      </c>
      <c r="B306" s="20" t="str">
        <f>"T-"&amp;Tabela112345678910111314[[#This Row],[Part Number]]</f>
        <v>T-OP-COM-0002</v>
      </c>
      <c r="C306" s="27" t="s">
        <v>421</v>
      </c>
      <c r="D306" s="30">
        <v>24.57</v>
      </c>
      <c r="E306" s="16">
        <v>13.783770000000001</v>
      </c>
      <c r="F306" s="16">
        <v>13.157235</v>
      </c>
    </row>
    <row r="307" spans="1:6" ht="27">
      <c r="A307" s="20" t="s">
        <v>164</v>
      </c>
      <c r="B307" s="20" t="str">
        <f>"T-"&amp;Tabela112345678910111314[[#This Row],[Part Number]]</f>
        <v>T-99-117A002-0000</v>
      </c>
      <c r="C307" s="27" t="s">
        <v>169</v>
      </c>
      <c r="D307" s="30">
        <v>194.25</v>
      </c>
      <c r="E307" s="16">
        <v>108.97425</v>
      </c>
      <c r="F307" s="16">
        <v>104.020875</v>
      </c>
    </row>
    <row r="310" spans="1:6" ht="89.25" customHeight="1" thickBot="1">
      <c r="A310" s="17" t="s">
        <v>422</v>
      </c>
      <c r="B310" s="9"/>
      <c r="C310" s="9"/>
      <c r="D310" s="9"/>
      <c r="E310" s="9"/>
    </row>
    <row r="311" spans="1:6" ht="20.25" thickTop="1">
      <c r="A311" s="24" t="s">
        <v>1207</v>
      </c>
      <c r="B311" s="26"/>
      <c r="C311" s="26"/>
      <c r="D311" s="5"/>
      <c r="E311" s="5"/>
    </row>
    <row r="312" spans="1:6" s="13" customFormat="1" ht="27">
      <c r="A312" s="14" t="s">
        <v>5</v>
      </c>
      <c r="B312" s="14" t="s">
        <v>0</v>
      </c>
      <c r="C312" s="14" t="s">
        <v>2</v>
      </c>
      <c r="D312" s="11" t="s">
        <v>3</v>
      </c>
      <c r="E312" s="22" t="s">
        <v>157</v>
      </c>
      <c r="F312" s="11" t="s">
        <v>4</v>
      </c>
    </row>
    <row r="313" spans="1:6" ht="27" customHeight="1">
      <c r="A313" s="20" t="s">
        <v>423</v>
      </c>
      <c r="B313" s="20" t="str">
        <f>"T-"&amp;Tabela11234567891011131415[[#This Row],[Part Number]]</f>
        <v>T-ML241P-A001-0202</v>
      </c>
      <c r="C313" s="20" t="s">
        <v>425</v>
      </c>
      <c r="D313" s="15">
        <v>855</v>
      </c>
      <c r="E313" s="16">
        <v>479.65500000000003</v>
      </c>
      <c r="F313" s="16">
        <v>457.85250000000002</v>
      </c>
    </row>
    <row r="314" spans="1:6" ht="27" customHeight="1">
      <c r="A314" s="20" t="s">
        <v>424</v>
      </c>
      <c r="B314" s="20" t="str">
        <f>"T-"&amp;Tabela11234567891011131415[[#This Row],[Part Number]]</f>
        <v>T-ML341P-A001-0202</v>
      </c>
      <c r="C314" s="20" t="s">
        <v>426</v>
      </c>
      <c r="D314" s="15">
        <v>999</v>
      </c>
      <c r="E314" s="16">
        <v>560.43900000000008</v>
      </c>
      <c r="F314" s="16">
        <v>534.96450000000004</v>
      </c>
    </row>
    <row r="315" spans="1:6">
      <c r="A315" s="20"/>
      <c r="B315" s="20"/>
      <c r="C315" s="23"/>
      <c r="D315" s="28"/>
      <c r="E315" s="16"/>
      <c r="F315" s="16"/>
    </row>
    <row r="316" spans="1:6">
      <c r="A316" s="20"/>
      <c r="B316" s="20"/>
      <c r="C316" s="23" t="s">
        <v>158</v>
      </c>
      <c r="D316" s="28"/>
      <c r="E316" s="16"/>
      <c r="F316" s="16"/>
    </row>
    <row r="317" spans="1:6">
      <c r="A317" s="20" t="s">
        <v>427</v>
      </c>
      <c r="B317" s="20" t="str">
        <f>"T-"&amp;Tabela11234567891011131415[[#This Row],[Part Number]]</f>
        <v>T-BT-COM-0003</v>
      </c>
      <c r="C317" s="27" t="s">
        <v>1237</v>
      </c>
      <c r="D317" s="30">
        <v>144</v>
      </c>
      <c r="E317" s="16">
        <v>96.940799999999996</v>
      </c>
      <c r="F317" s="16">
        <v>92.534399999999991</v>
      </c>
    </row>
    <row r="318" spans="1:6" ht="27">
      <c r="A318" s="20" t="s">
        <v>23</v>
      </c>
      <c r="B318" s="20" t="str">
        <f>"T-"&amp;Tabela11234567891011131415[[#This Row],[Part Number]]</f>
        <v>T-WF-COM-2002</v>
      </c>
      <c r="C318" s="27" t="s">
        <v>428</v>
      </c>
      <c r="D318" s="30">
        <v>357</v>
      </c>
      <c r="E318" s="16">
        <v>240.33240000000001</v>
      </c>
      <c r="F318" s="16">
        <v>229.40819999999999</v>
      </c>
    </row>
    <row r="319" spans="1:6">
      <c r="A319" s="20" t="s">
        <v>15</v>
      </c>
      <c r="B319" s="20" t="str">
        <f>"T-"&amp;Tabela11234567891011131415[[#This Row],[Part Number]]</f>
        <v>T-SP-COM-0002</v>
      </c>
      <c r="C319" s="27" t="s">
        <v>165</v>
      </c>
      <c r="D319" s="30">
        <v>9</v>
      </c>
      <c r="E319" s="16">
        <v>6.0587999999999997</v>
      </c>
      <c r="F319" s="16">
        <v>5.7833999999999994</v>
      </c>
    </row>
    <row r="320" spans="1:6">
      <c r="A320" s="20" t="s">
        <v>429</v>
      </c>
      <c r="B320" s="20" t="str">
        <f>"T-"&amp;Tabela11234567891011131415[[#This Row],[Part Number]]</f>
        <v>T-PH-ML240-0003</v>
      </c>
      <c r="C320" s="27" t="s">
        <v>166</v>
      </c>
      <c r="D320" s="30">
        <v>176.4</v>
      </c>
      <c r="E320" s="16">
        <v>118.75248000000001</v>
      </c>
      <c r="F320" s="16">
        <v>113.35464</v>
      </c>
    </row>
    <row r="321" spans="1:6">
      <c r="A321" s="20" t="s">
        <v>430</v>
      </c>
      <c r="B321" s="20" t="str">
        <f>"T-"&amp;Tabela11234567891011131415[[#This Row],[Part Number]]</f>
        <v>T-PH-ML240-0004</v>
      </c>
      <c r="C321" s="27" t="s">
        <v>167</v>
      </c>
      <c r="D321" s="30">
        <v>385.88</v>
      </c>
      <c r="E321" s="16">
        <v>259.77441600000003</v>
      </c>
      <c r="F321" s="16">
        <v>247.966488</v>
      </c>
    </row>
    <row r="322" spans="1:6">
      <c r="A322" s="20" t="s">
        <v>431</v>
      </c>
      <c r="B322" s="20" t="str">
        <f>"T-"&amp;Tabela11234567891011131415[[#This Row],[Part Number]]</f>
        <v>T-PEL-ML240-0001</v>
      </c>
      <c r="C322" s="27" t="s">
        <v>9</v>
      </c>
      <c r="D322" s="30">
        <v>191.1</v>
      </c>
      <c r="E322" s="16">
        <v>107.20710000000001</v>
      </c>
      <c r="F322" s="16">
        <v>102.33405</v>
      </c>
    </row>
    <row r="323" spans="1:6">
      <c r="A323" s="20" t="s">
        <v>432</v>
      </c>
      <c r="B323" s="20" t="str">
        <f>"T-"&amp;Tabela11234567891011131415[[#This Row],[Part Number]]</f>
        <v>T-CUT-ML240-0001</v>
      </c>
      <c r="C323" s="27" t="s">
        <v>10</v>
      </c>
      <c r="D323" s="30">
        <v>393.75</v>
      </c>
      <c r="E323" s="16">
        <v>220.89375000000001</v>
      </c>
      <c r="F323" s="16">
        <v>210.85312500000001</v>
      </c>
    </row>
    <row r="324" spans="1:6">
      <c r="A324" s="20" t="s">
        <v>433</v>
      </c>
      <c r="B324" s="20" t="str">
        <f>"T-"&amp;Tabela11234567891011131415[[#This Row],[Part Number]]</f>
        <v>T-OP-COM-0017</v>
      </c>
      <c r="C324" s="27" t="s">
        <v>73</v>
      </c>
      <c r="D324" s="30">
        <v>57.75</v>
      </c>
      <c r="E324" s="16">
        <v>32.397750000000002</v>
      </c>
      <c r="F324" s="16">
        <v>30.925125000000001</v>
      </c>
    </row>
    <row r="325" spans="1:6">
      <c r="A325" s="20" t="s">
        <v>33</v>
      </c>
      <c r="B325" s="20" t="str">
        <f>"T-"&amp;Tabela11234567891011131415[[#This Row],[Part Number]]</f>
        <v>T-OP-COM-0001</v>
      </c>
      <c r="C325" s="27" t="s">
        <v>74</v>
      </c>
      <c r="D325" s="30">
        <v>257.25</v>
      </c>
      <c r="E325" s="16">
        <v>144.31725</v>
      </c>
      <c r="F325" s="16">
        <v>137.757375</v>
      </c>
    </row>
    <row r="328" spans="1:6" ht="89.25" customHeight="1" thickBot="1">
      <c r="A328" s="17" t="s">
        <v>434</v>
      </c>
      <c r="B328" s="9"/>
      <c r="C328" s="9"/>
      <c r="D328" s="9"/>
      <c r="E328" s="9"/>
    </row>
    <row r="329" spans="1:6" ht="20.25" thickTop="1">
      <c r="A329" s="24" t="s">
        <v>1208</v>
      </c>
      <c r="B329" s="26"/>
      <c r="C329" s="26"/>
      <c r="D329" s="5"/>
      <c r="E329" s="5"/>
    </row>
    <row r="330" spans="1:6">
      <c r="A330" s="24" t="s">
        <v>1209</v>
      </c>
      <c r="B330" s="26"/>
      <c r="C330" s="26"/>
      <c r="D330" s="5"/>
      <c r="E330" s="5"/>
    </row>
    <row r="331" spans="1:6" s="13" customFormat="1" ht="27">
      <c r="A331" s="14" t="s">
        <v>5</v>
      </c>
      <c r="B331" s="14" t="s">
        <v>0</v>
      </c>
      <c r="C331" s="14" t="s">
        <v>2</v>
      </c>
      <c r="D331" s="11" t="s">
        <v>3</v>
      </c>
      <c r="E331" s="22" t="s">
        <v>157</v>
      </c>
      <c r="F331" s="11" t="s">
        <v>4</v>
      </c>
    </row>
    <row r="332" spans="1:6" ht="27" customHeight="1">
      <c r="A332" s="20" t="s">
        <v>435</v>
      </c>
      <c r="B332" s="20" t="str">
        <f>"T-"&amp;Tabela1123456789101113141516[[#This Row],[Part Number]]</f>
        <v>T-MB241T-A001-0202</v>
      </c>
      <c r="C332" s="27" t="s">
        <v>439</v>
      </c>
      <c r="D332" s="15">
        <v>1070</v>
      </c>
      <c r="E332" s="16">
        <v>600.2700000000001</v>
      </c>
      <c r="F332" s="16">
        <v>572.98500000000013</v>
      </c>
    </row>
    <row r="333" spans="1:6" ht="27" customHeight="1">
      <c r="A333" s="20" t="s">
        <v>436</v>
      </c>
      <c r="B333" s="20" t="str">
        <f>"T-"&amp;Tabela1123456789101113141516[[#This Row],[Part Number]]</f>
        <v>T-MB341T-A001-0202</v>
      </c>
      <c r="C333" s="27" t="s">
        <v>440</v>
      </c>
      <c r="D333" s="15">
        <v>1260</v>
      </c>
      <c r="E333" s="16">
        <v>706.86000000000013</v>
      </c>
      <c r="F333" s="16">
        <v>674.73</v>
      </c>
    </row>
    <row r="334" spans="1:6">
      <c r="A334" s="20" t="s">
        <v>437</v>
      </c>
      <c r="B334" s="20" t="str">
        <f>"T-"&amp;Tabela1123456789101113141516[[#This Row],[Part Number]]</f>
        <v>T-MB241-A001-0202</v>
      </c>
      <c r="C334" s="27" t="s">
        <v>441</v>
      </c>
      <c r="D334" s="28">
        <v>970</v>
      </c>
      <c r="E334" s="16">
        <v>544.17000000000007</v>
      </c>
      <c r="F334" s="16">
        <v>519.43500000000006</v>
      </c>
    </row>
    <row r="335" spans="1:6">
      <c r="A335" s="20" t="s">
        <v>438</v>
      </c>
      <c r="B335" s="20" t="str">
        <f>"T-"&amp;Tabela1123456789101113141516[[#This Row],[Part Number]]</f>
        <v>T-MB341-A001-0202</v>
      </c>
      <c r="C335" s="27" t="s">
        <v>442</v>
      </c>
      <c r="D335" s="28">
        <v>1160</v>
      </c>
      <c r="E335" s="16">
        <v>650.7600000000001</v>
      </c>
      <c r="F335" s="16">
        <v>621.18000000000006</v>
      </c>
    </row>
    <row r="336" spans="1:6">
      <c r="A336" s="20"/>
      <c r="B336" s="20"/>
      <c r="C336" s="27"/>
      <c r="D336" s="30"/>
      <c r="E336" s="16"/>
      <c r="F336" s="16"/>
    </row>
    <row r="337" spans="1:6">
      <c r="A337" s="20"/>
      <c r="B337" s="20"/>
      <c r="C337" s="23" t="s">
        <v>158</v>
      </c>
      <c r="D337" s="30"/>
      <c r="E337" s="16"/>
      <c r="F337" s="16"/>
    </row>
    <row r="338" spans="1:6" ht="27">
      <c r="A338" s="20" t="s">
        <v>23</v>
      </c>
      <c r="B338" s="20" t="str">
        <f>"T-"&amp;Tabela1123456789101113141516[[#This Row],[Part Number]]</f>
        <v>T-WF-COM-2002</v>
      </c>
      <c r="C338" s="27" t="s">
        <v>443</v>
      </c>
      <c r="D338" s="30">
        <v>357</v>
      </c>
      <c r="E338" s="16">
        <v>240.33240000000001</v>
      </c>
      <c r="F338" s="16">
        <v>229.40819999999999</v>
      </c>
    </row>
    <row r="339" spans="1:6">
      <c r="A339" s="20" t="s">
        <v>427</v>
      </c>
      <c r="B339" s="20" t="str">
        <f>"T-"&amp;Tabela1123456789101113141516[[#This Row],[Part Number]]</f>
        <v>T-BT-COM-0003</v>
      </c>
      <c r="C339" s="27" t="s">
        <v>1237</v>
      </c>
      <c r="D339" s="30">
        <v>144</v>
      </c>
      <c r="E339" s="16">
        <v>96.940799999999996</v>
      </c>
      <c r="F339" s="16">
        <v>92.534399999999991</v>
      </c>
    </row>
    <row r="340" spans="1:6">
      <c r="A340" s="20" t="s">
        <v>15</v>
      </c>
      <c r="B340" s="20" t="str">
        <f>"T-"&amp;Tabela1123456789101113141516[[#This Row],[Part Number]]</f>
        <v>T-SP-COM-0002</v>
      </c>
      <c r="C340" s="27" t="s">
        <v>165</v>
      </c>
      <c r="D340" s="30">
        <v>9</v>
      </c>
      <c r="E340" s="16">
        <v>6.0587999999999997</v>
      </c>
      <c r="F340" s="16">
        <v>5.7833999999999994</v>
      </c>
    </row>
    <row r="341" spans="1:6">
      <c r="A341" s="20" t="s">
        <v>444</v>
      </c>
      <c r="B341" s="20" t="str">
        <f>"T-"&amp;Tabela1123456789101113141516[[#This Row],[Part Number]]</f>
        <v>T-PH-MB240-0001</v>
      </c>
      <c r="C341" s="27" t="s">
        <v>166</v>
      </c>
      <c r="D341" s="30">
        <v>246.75</v>
      </c>
      <c r="E341" s="16">
        <v>166.1121</v>
      </c>
      <c r="F341" s="16">
        <v>158.56155000000001</v>
      </c>
    </row>
    <row r="342" spans="1:6">
      <c r="A342" s="20" t="s">
        <v>445</v>
      </c>
      <c r="B342" s="20" t="str">
        <f>"T-"&amp;Tabela1123456789101113141516[[#This Row],[Part Number]]</f>
        <v>T-PH-MB240-0002</v>
      </c>
      <c r="C342" s="27" t="s">
        <v>167</v>
      </c>
      <c r="D342" s="30">
        <v>468.56</v>
      </c>
      <c r="E342" s="16">
        <v>315.43459200000001</v>
      </c>
      <c r="F342" s="16">
        <v>301.096656</v>
      </c>
    </row>
    <row r="343" spans="1:6">
      <c r="A343" s="20" t="s">
        <v>446</v>
      </c>
      <c r="B343" s="20" t="str">
        <f>"T-"&amp;Tabela1123456789101113141516[[#This Row],[Part Number]]</f>
        <v>T-PEL-MB240-0001</v>
      </c>
      <c r="C343" s="27" t="s">
        <v>451</v>
      </c>
      <c r="D343" s="30">
        <v>243.8</v>
      </c>
      <c r="E343" s="16">
        <v>136.77180000000001</v>
      </c>
      <c r="F343" s="16">
        <v>130.5549</v>
      </c>
    </row>
    <row r="344" spans="1:6">
      <c r="A344" s="20" t="s">
        <v>447</v>
      </c>
      <c r="B344" s="20" t="str">
        <f>"T-"&amp;Tabela1123456789101113141516[[#This Row],[Part Number]]</f>
        <v>T-REW-MB240-0001</v>
      </c>
      <c r="C344" s="27" t="s">
        <v>1238</v>
      </c>
      <c r="D344" s="30">
        <v>246.75</v>
      </c>
      <c r="E344" s="16">
        <v>138.42675</v>
      </c>
      <c r="F344" s="16">
        <v>132.134625</v>
      </c>
    </row>
    <row r="345" spans="1:6">
      <c r="A345" s="20" t="s">
        <v>448</v>
      </c>
      <c r="B345" s="20" t="str">
        <f>"T-"&amp;Tabela1123456789101113141516[[#This Row],[Part Number]]</f>
        <v>T-CUT-MB240-0001</v>
      </c>
      <c r="C345" s="27" t="s">
        <v>452</v>
      </c>
      <c r="D345" s="30">
        <v>393.75</v>
      </c>
      <c r="E345" s="16">
        <v>220.89375000000001</v>
      </c>
      <c r="F345" s="16">
        <v>210.85312500000001</v>
      </c>
    </row>
    <row r="346" spans="1:6">
      <c r="A346" s="20" t="s">
        <v>449</v>
      </c>
      <c r="B346" s="20" t="str">
        <f>"T-"&amp;Tabela1123456789101113141516[[#This Row],[Part Number]]</f>
        <v>T-CUT-MB240-0002</v>
      </c>
      <c r="C346" s="27" t="s">
        <v>453</v>
      </c>
      <c r="D346" s="30">
        <v>980.95</v>
      </c>
      <c r="E346" s="16">
        <v>550.31295000000011</v>
      </c>
      <c r="F346" s="16">
        <v>525.2987250000001</v>
      </c>
    </row>
    <row r="347" spans="1:6">
      <c r="A347" s="20" t="s">
        <v>450</v>
      </c>
      <c r="B347" s="20" t="str">
        <f>"T-"&amp;Tabela1123456789101113141516[[#This Row],[Part Number]]</f>
        <v>T-TEAR-MB240-0001</v>
      </c>
      <c r="C347" s="27" t="s">
        <v>454</v>
      </c>
      <c r="D347" s="30">
        <v>373.21</v>
      </c>
      <c r="E347" s="16">
        <v>209.37081000000001</v>
      </c>
      <c r="F347" s="16">
        <v>199.85395500000001</v>
      </c>
    </row>
    <row r="348" spans="1:6">
      <c r="A348" s="20" t="s">
        <v>433</v>
      </c>
      <c r="B348" s="20" t="str">
        <f>"T-"&amp;Tabela1123456789101113141516[[#This Row],[Part Number]]</f>
        <v>T-OP-COM-0017</v>
      </c>
      <c r="C348" s="27" t="s">
        <v>73</v>
      </c>
      <c r="D348" s="30">
        <v>61</v>
      </c>
      <c r="E348" s="16">
        <v>34.221000000000004</v>
      </c>
      <c r="F348" s="16">
        <v>32.665500000000002</v>
      </c>
    </row>
    <row r="349" spans="1:6">
      <c r="A349" s="20" t="s">
        <v>33</v>
      </c>
      <c r="B349" s="20" t="str">
        <f>"T-"&amp;Tabela1123456789101113141516[[#This Row],[Part Number]]</f>
        <v>T-OP-COM-0001</v>
      </c>
      <c r="C349" s="27" t="s">
        <v>74</v>
      </c>
      <c r="D349" s="30">
        <v>257.25</v>
      </c>
      <c r="E349" s="16">
        <v>144.31725</v>
      </c>
      <c r="F349" s="16">
        <v>137.757375</v>
      </c>
    </row>
    <row r="352" spans="1:6" ht="89.25" customHeight="1" thickBot="1">
      <c r="A352" s="17" t="s">
        <v>36</v>
      </c>
      <c r="B352" s="9"/>
      <c r="C352" s="9"/>
      <c r="D352" s="9"/>
      <c r="E352" s="9"/>
    </row>
    <row r="353" spans="1:6" ht="20.25" thickTop="1">
      <c r="A353" s="24" t="s">
        <v>1210</v>
      </c>
      <c r="B353" s="26"/>
      <c r="C353" s="26"/>
      <c r="D353" s="5"/>
      <c r="E353" s="5"/>
    </row>
    <row r="354" spans="1:6">
      <c r="A354" s="24" t="s">
        <v>1211</v>
      </c>
      <c r="B354" s="26"/>
      <c r="C354" s="26"/>
      <c r="D354" s="5"/>
      <c r="E354" s="5"/>
    </row>
    <row r="355" spans="1:6" s="13" customFormat="1" ht="27">
      <c r="A355" s="14" t="s">
        <v>5</v>
      </c>
      <c r="B355" s="14" t="s">
        <v>0</v>
      </c>
      <c r="C355" s="14" t="s">
        <v>2</v>
      </c>
      <c r="D355" s="11" t="s">
        <v>3</v>
      </c>
      <c r="E355" s="22" t="s">
        <v>157</v>
      </c>
      <c r="F355" s="11" t="s">
        <v>4</v>
      </c>
    </row>
    <row r="356" spans="1:6" ht="27" customHeight="1">
      <c r="A356" s="20" t="s">
        <v>37</v>
      </c>
      <c r="B356" s="20" t="str">
        <f>"T-"&amp;Tabela112345678910111314151617[[#This Row],[Part Number]]</f>
        <v>T-MH241T-A001-0302</v>
      </c>
      <c r="C356" s="27" t="s">
        <v>455</v>
      </c>
      <c r="D356" s="15">
        <v>1540</v>
      </c>
      <c r="E356" s="16">
        <v>863.94</v>
      </c>
      <c r="F356" s="16">
        <v>824.67</v>
      </c>
    </row>
    <row r="357" spans="1:6" ht="27" customHeight="1">
      <c r="A357" s="20" t="s">
        <v>38</v>
      </c>
      <c r="B357" s="20" t="str">
        <f>"T-"&amp;Tabela112345678910111314151617[[#This Row],[Part Number]]</f>
        <v>T-MH341T-A001-0302</v>
      </c>
      <c r="C357" s="27" t="s">
        <v>456</v>
      </c>
      <c r="D357" s="15">
        <v>1803</v>
      </c>
      <c r="E357" s="16">
        <v>1011.4830000000001</v>
      </c>
      <c r="F357" s="16">
        <v>965.50649999999996</v>
      </c>
    </row>
    <row r="358" spans="1:6">
      <c r="A358" s="20" t="s">
        <v>39</v>
      </c>
      <c r="B358" s="20" t="str">
        <f>"T-"&amp;Tabela112345678910111314151617[[#This Row],[Part Number]]</f>
        <v>T-MH641T-A001-0302</v>
      </c>
      <c r="C358" s="27" t="s">
        <v>457</v>
      </c>
      <c r="D358" s="28">
        <v>2530.5500000000002</v>
      </c>
      <c r="E358" s="16">
        <v>1419.6385500000001</v>
      </c>
      <c r="F358" s="16">
        <v>1355.1095250000001</v>
      </c>
    </row>
    <row r="359" spans="1:6">
      <c r="A359" s="20" t="s">
        <v>40</v>
      </c>
      <c r="B359" s="20" t="str">
        <f>"T-"&amp;Tabela112345678910111314151617[[#This Row],[Part Number]]</f>
        <v>T-MH241P-A001-0302</v>
      </c>
      <c r="C359" s="27" t="s">
        <v>458</v>
      </c>
      <c r="D359" s="28">
        <v>1972.45</v>
      </c>
      <c r="E359" s="16">
        <v>1106.5444500000001</v>
      </c>
      <c r="F359" s="16">
        <v>1056.246975</v>
      </c>
    </row>
    <row r="360" spans="1:6">
      <c r="A360" s="20" t="s">
        <v>41</v>
      </c>
      <c r="B360" s="20" t="str">
        <f>"T-"&amp;Tabela112345678910111314151617[[#This Row],[Part Number]]</f>
        <v>T-MH341P-A001-0302</v>
      </c>
      <c r="C360" s="27" t="s">
        <v>459</v>
      </c>
      <c r="D360" s="30">
        <v>2137.25</v>
      </c>
      <c r="E360" s="16">
        <v>1198.9972500000001</v>
      </c>
      <c r="F360" s="16">
        <v>1144.4973749999999</v>
      </c>
    </row>
    <row r="361" spans="1:6">
      <c r="A361" s="20" t="s">
        <v>42</v>
      </c>
      <c r="B361" s="20" t="str">
        <f>"T-"&amp;Tabela112345678910111314151617[[#This Row],[Part Number]]</f>
        <v>T-MH641P-A001-0302</v>
      </c>
      <c r="C361" s="23" t="s">
        <v>460</v>
      </c>
      <c r="D361" s="30">
        <v>2945.8</v>
      </c>
      <c r="E361" s="16">
        <v>1652.5938000000003</v>
      </c>
      <c r="F361" s="16">
        <v>1577.4759000000001</v>
      </c>
    </row>
    <row r="362" spans="1:6">
      <c r="A362" s="20"/>
      <c r="B362" s="20"/>
      <c r="C362" s="27"/>
      <c r="D362" s="30"/>
      <c r="E362" s="16"/>
      <c r="F362" s="16"/>
    </row>
    <row r="363" spans="1:6">
      <c r="A363" s="20"/>
      <c r="B363" s="20"/>
      <c r="C363" s="23" t="s">
        <v>158</v>
      </c>
      <c r="D363" s="30"/>
      <c r="E363" s="16"/>
      <c r="F363" s="16"/>
    </row>
    <row r="364" spans="1:6" ht="27">
      <c r="A364" s="20" t="s">
        <v>23</v>
      </c>
      <c r="B364" s="20" t="str">
        <f>"T-"&amp;Tabela112345678910111314151617[[#This Row],[Part Number]]</f>
        <v>T-WF-COM-2002</v>
      </c>
      <c r="C364" s="27" t="s">
        <v>1239</v>
      </c>
      <c r="D364" s="30">
        <v>357</v>
      </c>
      <c r="E364" s="16">
        <v>240.33240000000001</v>
      </c>
      <c r="F364" s="16">
        <v>229.40819999999999</v>
      </c>
    </row>
    <row r="365" spans="1:6" ht="27">
      <c r="A365" s="20" t="s">
        <v>46</v>
      </c>
      <c r="B365" s="20" t="str">
        <f>"T-"&amp;Tabela112345678910111314151617[[#This Row],[Part Number]]</f>
        <v>T-SP-MH241-0024</v>
      </c>
      <c r="C365" s="27" t="s">
        <v>47</v>
      </c>
      <c r="D365" s="30">
        <v>136.5</v>
      </c>
      <c r="E365" s="16">
        <v>91.891800000000003</v>
      </c>
      <c r="F365" s="16">
        <v>87.7149</v>
      </c>
    </row>
    <row r="366" spans="1:6">
      <c r="A366" s="20" t="s">
        <v>15</v>
      </c>
      <c r="B366" s="20" t="str">
        <f>"T-"&amp;Tabela112345678910111314151617[[#This Row],[Part Number]]</f>
        <v>T-SP-COM-0002</v>
      </c>
      <c r="C366" s="27" t="s">
        <v>165</v>
      </c>
      <c r="D366" s="30">
        <v>9</v>
      </c>
      <c r="E366" s="16">
        <v>6.0587999999999997</v>
      </c>
      <c r="F366" s="16">
        <v>5.7833999999999994</v>
      </c>
    </row>
    <row r="367" spans="1:6">
      <c r="A367" s="20" t="s">
        <v>159</v>
      </c>
      <c r="B367" s="20" t="str">
        <f>"T-"&amp;Tabela112345678910111314151617[[#This Row],[Part Number]]</f>
        <v>T-SP-COM-0017</v>
      </c>
      <c r="C367" s="27" t="s">
        <v>1218</v>
      </c>
      <c r="D367" s="30">
        <v>9</v>
      </c>
      <c r="E367" s="16">
        <v>6.0587999999999997</v>
      </c>
      <c r="F367" s="16">
        <v>5.7833999999999994</v>
      </c>
    </row>
    <row r="368" spans="1:6">
      <c r="A368" s="20" t="s">
        <v>43</v>
      </c>
      <c r="B368" s="20" t="str">
        <f>"T-"&amp;Tabela112345678910111314151617[[#This Row],[Part Number]]</f>
        <v>T-PH-MH241-0001</v>
      </c>
      <c r="C368" s="27" t="s">
        <v>166</v>
      </c>
      <c r="D368" s="30">
        <v>477.75</v>
      </c>
      <c r="E368" s="16">
        <v>321.62130000000002</v>
      </c>
      <c r="F368" s="16">
        <v>307.00214999999997</v>
      </c>
    </row>
    <row r="369" spans="1:6">
      <c r="A369" s="20" t="s">
        <v>44</v>
      </c>
      <c r="B369" s="20" t="str">
        <f>"T-"&amp;Tabela112345678910111314151617[[#This Row],[Part Number]]</f>
        <v>T-PH-MH241-0002</v>
      </c>
      <c r="C369" s="27" t="s">
        <v>167</v>
      </c>
      <c r="D369" s="30">
        <v>556.5</v>
      </c>
      <c r="E369" s="16">
        <v>374.63580000000002</v>
      </c>
      <c r="F369" s="16">
        <v>357.6069</v>
      </c>
    </row>
    <row r="370" spans="1:6">
      <c r="A370" s="20" t="s">
        <v>45</v>
      </c>
      <c r="B370" s="20" t="str">
        <f>"T-"&amp;Tabela112345678910111314151617[[#This Row],[Part Number]]</f>
        <v>T-PH-MH241-0003</v>
      </c>
      <c r="C370" s="27" t="s">
        <v>418</v>
      </c>
      <c r="D370" s="30">
        <v>1141.0899999999999</v>
      </c>
      <c r="E370" s="16">
        <v>768.18178799999998</v>
      </c>
      <c r="F370" s="16">
        <v>733.26443399999994</v>
      </c>
    </row>
    <row r="371" spans="1:6">
      <c r="A371" s="20" t="s">
        <v>48</v>
      </c>
      <c r="B371" s="20" t="str">
        <f>"T-"&amp;Tabela112345678910111314151617[[#This Row],[Part Number]]</f>
        <v>T-PEL-MH241-0001</v>
      </c>
      <c r="C371" s="27" t="s">
        <v>49</v>
      </c>
      <c r="D371" s="30">
        <v>393.75</v>
      </c>
      <c r="E371" s="16">
        <v>220.89375000000001</v>
      </c>
      <c r="F371" s="16">
        <v>210.85312500000001</v>
      </c>
    </row>
    <row r="372" spans="1:6">
      <c r="A372" s="20" t="s">
        <v>50</v>
      </c>
      <c r="B372" s="20" t="str">
        <f>"T-"&amp;Tabela112345678910111314151617[[#This Row],[Part Number]]</f>
        <v>T-CUT-MH241-0001</v>
      </c>
      <c r="C372" s="27" t="s">
        <v>461</v>
      </c>
      <c r="D372" s="30">
        <v>393.75</v>
      </c>
      <c r="E372" s="16">
        <v>220.89375000000001</v>
      </c>
      <c r="F372" s="16">
        <v>210.85312500000001</v>
      </c>
    </row>
    <row r="373" spans="1:6">
      <c r="A373" s="20" t="s">
        <v>51</v>
      </c>
      <c r="B373" s="20" t="str">
        <f>"T-"&amp;Tabela112345678910111314151617[[#This Row],[Part Number]]</f>
        <v>T-CUT-MH241-0002</v>
      </c>
      <c r="C373" s="27" t="s">
        <v>52</v>
      </c>
      <c r="D373" s="30">
        <v>693</v>
      </c>
      <c r="E373" s="16">
        <v>388.77300000000002</v>
      </c>
      <c r="F373" s="16">
        <v>371.10150000000004</v>
      </c>
    </row>
    <row r="374" spans="1:6">
      <c r="A374" s="20" t="s">
        <v>53</v>
      </c>
      <c r="B374" s="20" t="str">
        <f>"T-"&amp;Tabela112345678910111314151617[[#This Row],[Part Number]]</f>
        <v>T-CUT-MH241-0004</v>
      </c>
      <c r="C374" s="27" t="s">
        <v>462</v>
      </c>
      <c r="D374" s="30">
        <v>693</v>
      </c>
      <c r="E374" s="16">
        <v>388.77300000000002</v>
      </c>
      <c r="F374" s="16">
        <v>371.10150000000004</v>
      </c>
    </row>
    <row r="375" spans="1:6">
      <c r="A375" s="20" t="s">
        <v>54</v>
      </c>
      <c r="B375" s="20" t="str">
        <f>"T-"&amp;Tabela112345678910111314151617[[#This Row],[Part Number]]</f>
        <v>T-CUT-MH241-0005</v>
      </c>
      <c r="C375" s="27" t="s">
        <v>55</v>
      </c>
      <c r="D375" s="30">
        <v>740.25</v>
      </c>
      <c r="E375" s="16">
        <v>415.28025000000008</v>
      </c>
      <c r="F375" s="16">
        <v>396.40387500000003</v>
      </c>
    </row>
    <row r="376" spans="1:6" ht="27">
      <c r="A376" s="20" t="s">
        <v>56</v>
      </c>
      <c r="B376" s="20" t="str">
        <f>"T-"&amp;Tabela112345678910111314151617[[#This Row],[Part Number]]</f>
        <v>T-CUT-MH241-0003</v>
      </c>
      <c r="C376" s="27" t="s">
        <v>463</v>
      </c>
      <c r="D376" s="30">
        <v>1191.75</v>
      </c>
      <c r="E376" s="16">
        <v>668.57175000000007</v>
      </c>
      <c r="F376" s="16">
        <v>638.18212500000004</v>
      </c>
    </row>
    <row r="377" spans="1:6" ht="27">
      <c r="A377" s="20" t="s">
        <v>57</v>
      </c>
      <c r="B377" s="20" t="str">
        <f>"T-"&amp;Tabela112345678910111314151617[[#This Row],[Part Number]]</f>
        <v>T-OP-MH241-0001</v>
      </c>
      <c r="C377" s="27" t="s">
        <v>464</v>
      </c>
      <c r="D377" s="30">
        <v>68.25</v>
      </c>
      <c r="E377" s="16">
        <v>38.288249999999998</v>
      </c>
      <c r="F377" s="16">
        <v>36.547874999999998</v>
      </c>
    </row>
    <row r="378" spans="1:6" ht="27">
      <c r="A378" s="20" t="s">
        <v>58</v>
      </c>
      <c r="B378" s="20" t="str">
        <f>"T-"&amp;Tabela112345678910111314151617[[#This Row],[Part Number]]</f>
        <v>T-OP-MH241-0002</v>
      </c>
      <c r="C378" s="27" t="s">
        <v>465</v>
      </c>
      <c r="D378" s="30">
        <v>131.25</v>
      </c>
      <c r="E378" s="16">
        <v>73.631250000000009</v>
      </c>
      <c r="F378" s="16">
        <v>70.284374999999997</v>
      </c>
    </row>
    <row r="379" spans="1:6">
      <c r="A379" s="20" t="s">
        <v>33</v>
      </c>
      <c r="B379" s="20" t="str">
        <f>"T-"&amp;Tabela112345678910111314151617[[#This Row],[Part Number]]</f>
        <v>T-OP-COM-0001</v>
      </c>
      <c r="C379" s="27" t="s">
        <v>59</v>
      </c>
      <c r="D379" s="30">
        <v>257.25</v>
      </c>
      <c r="E379" s="16">
        <v>144.31725</v>
      </c>
      <c r="F379" s="16">
        <v>137.757375</v>
      </c>
    </row>
    <row r="380" spans="1:6" ht="27">
      <c r="A380" s="20" t="s">
        <v>60</v>
      </c>
      <c r="B380" s="20" t="str">
        <f>"T-"&amp;Tabela112345678910111314151617[[#This Row],[Part Number]]</f>
        <v>T-REW-MH241-0001</v>
      </c>
      <c r="C380" s="27" t="s">
        <v>1240</v>
      </c>
      <c r="D380" s="30">
        <v>320.25</v>
      </c>
      <c r="E380" s="16">
        <v>179.66025000000002</v>
      </c>
      <c r="F380" s="16">
        <v>171.49387500000003</v>
      </c>
    </row>
    <row r="383" spans="1:6" ht="89.25" customHeight="1" thickBot="1">
      <c r="A383" s="17" t="s">
        <v>16</v>
      </c>
      <c r="B383" s="9"/>
      <c r="C383" s="9"/>
      <c r="D383" s="9"/>
      <c r="E383" s="9"/>
    </row>
    <row r="384" spans="1:6" ht="20.25" thickTop="1">
      <c r="A384" s="24" t="s">
        <v>1212</v>
      </c>
      <c r="B384" s="26"/>
      <c r="C384" s="26"/>
      <c r="D384" s="5"/>
      <c r="E384" s="5"/>
    </row>
    <row r="385" spans="1:6" s="13" customFormat="1" ht="27">
      <c r="A385" s="14" t="s">
        <v>5</v>
      </c>
      <c r="B385" s="14" t="s">
        <v>0</v>
      </c>
      <c r="C385" s="14" t="s">
        <v>2</v>
      </c>
      <c r="D385" s="11" t="s">
        <v>3</v>
      </c>
      <c r="E385" s="22" t="s">
        <v>157</v>
      </c>
      <c r="F385" s="11" t="s">
        <v>4</v>
      </c>
    </row>
    <row r="386" spans="1:6" ht="27" customHeight="1">
      <c r="A386" s="20" t="s">
        <v>17</v>
      </c>
      <c r="B386" s="20" t="str">
        <f>"T-"&amp;Tabela11234567891011131415161718[[#This Row],[Part Number]]</f>
        <v>T-MX241P-A001-0002</v>
      </c>
      <c r="C386" s="27" t="s">
        <v>18</v>
      </c>
      <c r="D386" s="15">
        <v>2820</v>
      </c>
      <c r="E386" s="16">
        <v>1582.0200000000002</v>
      </c>
      <c r="F386" s="16">
        <v>1510.1100000000001</v>
      </c>
    </row>
    <row r="387" spans="1:6" ht="27" customHeight="1">
      <c r="A387" s="20" t="s">
        <v>19</v>
      </c>
      <c r="B387" s="20" t="str">
        <f>"T-"&amp;Tabela11234567891011131415161718[[#This Row],[Part Number]]</f>
        <v>T-MX341P-A001-0002</v>
      </c>
      <c r="C387" s="27" t="s">
        <v>20</v>
      </c>
      <c r="D387" s="15">
        <v>3040</v>
      </c>
      <c r="E387" s="16">
        <v>1705.4400000000003</v>
      </c>
      <c r="F387" s="16">
        <v>1627.92</v>
      </c>
    </row>
    <row r="388" spans="1:6">
      <c r="A388" s="20" t="s">
        <v>21</v>
      </c>
      <c r="B388" s="20" t="str">
        <f>"T-"&amp;Tabela11234567891011131415161718[[#This Row],[Part Number]]</f>
        <v>T-MX641P-A001-0002</v>
      </c>
      <c r="C388" s="27" t="s">
        <v>22</v>
      </c>
      <c r="D388" s="28">
        <v>4350</v>
      </c>
      <c r="E388" s="16">
        <v>2440.3500000000004</v>
      </c>
      <c r="F388" s="16">
        <v>2329.4250000000002</v>
      </c>
    </row>
    <row r="389" spans="1:6">
      <c r="A389" s="20"/>
      <c r="B389" s="20"/>
      <c r="C389" s="27"/>
      <c r="D389" s="30"/>
      <c r="E389" s="16"/>
      <c r="F389" s="16"/>
    </row>
    <row r="390" spans="1:6">
      <c r="A390" s="20"/>
      <c r="B390" s="20"/>
      <c r="C390" s="23" t="s">
        <v>158</v>
      </c>
      <c r="D390" s="30"/>
      <c r="E390" s="16"/>
      <c r="F390" s="16"/>
    </row>
    <row r="391" spans="1:6" ht="27">
      <c r="A391" s="20" t="s">
        <v>23</v>
      </c>
      <c r="B391" s="20" t="str">
        <f>"T-"&amp;Tabela11234567891011131415161718[[#This Row],[Part Number]]</f>
        <v>T-WF-COM-2002</v>
      </c>
      <c r="C391" s="27" t="s">
        <v>1241</v>
      </c>
      <c r="D391" s="30">
        <v>357</v>
      </c>
      <c r="E391" s="16">
        <v>240.33240000000001</v>
      </c>
      <c r="F391" s="16">
        <v>229.40819999999999</v>
      </c>
    </row>
    <row r="392" spans="1:6" ht="27">
      <c r="A392" s="20" t="s">
        <v>24</v>
      </c>
      <c r="B392" s="20" t="str">
        <f>"T-"&amp;Tabela11234567891011131415161718[[#This Row],[Part Number]]</f>
        <v>T-OP-MX241P-0002</v>
      </c>
      <c r="C392" s="27" t="s">
        <v>466</v>
      </c>
      <c r="D392" s="30">
        <v>136.5</v>
      </c>
      <c r="E392" s="16">
        <v>91.891800000000003</v>
      </c>
      <c r="F392" s="16">
        <v>87.7149</v>
      </c>
    </row>
    <row r="393" spans="1:6">
      <c r="A393" s="20" t="s">
        <v>15</v>
      </c>
      <c r="B393" s="20" t="str">
        <f>"T-"&amp;Tabela11234567891011131415161718[[#This Row],[Part Number]]</f>
        <v>T-SP-COM-0002</v>
      </c>
      <c r="C393" s="27" t="s">
        <v>165</v>
      </c>
      <c r="D393" s="30">
        <v>9</v>
      </c>
      <c r="E393" s="16">
        <v>6.0587999999999997</v>
      </c>
      <c r="F393" s="16">
        <v>5.7833999999999994</v>
      </c>
    </row>
    <row r="394" spans="1:6">
      <c r="A394" s="20" t="s">
        <v>159</v>
      </c>
      <c r="B394" s="20" t="str">
        <f>"T-"&amp;Tabela11234567891011131415161718[[#This Row],[Part Number]]</f>
        <v>T-SP-COM-0017</v>
      </c>
      <c r="C394" s="27" t="s">
        <v>1218</v>
      </c>
      <c r="D394" s="30">
        <v>9</v>
      </c>
      <c r="E394" s="16">
        <v>6.0587999999999997</v>
      </c>
      <c r="F394" s="16">
        <v>5.7833999999999994</v>
      </c>
    </row>
    <row r="395" spans="1:6">
      <c r="A395" s="20" t="s">
        <v>25</v>
      </c>
      <c r="B395" s="20" t="str">
        <f>"T-"&amp;Tabela11234567891011131415161718[[#This Row],[Part Number]]</f>
        <v>T-PH-MX241P-0001</v>
      </c>
      <c r="C395" s="27" t="s">
        <v>166</v>
      </c>
      <c r="D395" s="30">
        <v>498.75</v>
      </c>
      <c r="E395" s="16">
        <v>335.75850000000003</v>
      </c>
      <c r="F395" s="16">
        <v>320.49675000000002</v>
      </c>
    </row>
    <row r="396" spans="1:6">
      <c r="A396" s="20" t="s">
        <v>26</v>
      </c>
      <c r="B396" s="20" t="str">
        <f>"T-"&amp;Tabela11234567891011131415161718[[#This Row],[Part Number]]</f>
        <v>T-PH-MX241P-0002</v>
      </c>
      <c r="C396" s="27" t="s">
        <v>167</v>
      </c>
      <c r="D396" s="30">
        <v>630</v>
      </c>
      <c r="E396" s="16">
        <v>424.11600000000004</v>
      </c>
      <c r="F396" s="16">
        <v>404.83800000000002</v>
      </c>
    </row>
    <row r="397" spans="1:6">
      <c r="A397" s="20" t="s">
        <v>27</v>
      </c>
      <c r="B397" s="20" t="str">
        <f>"T-"&amp;Tabela11234567891011131415161718[[#This Row],[Part Number]]</f>
        <v>T-PH-MX241P-0003</v>
      </c>
      <c r="C397" s="27" t="s">
        <v>418</v>
      </c>
      <c r="D397" s="30">
        <v>882</v>
      </c>
      <c r="E397" s="16">
        <v>593.76240000000007</v>
      </c>
      <c r="F397" s="16">
        <v>566.77319999999997</v>
      </c>
    </row>
    <row r="398" spans="1:6">
      <c r="A398" s="20" t="s">
        <v>28</v>
      </c>
      <c r="B398" s="20" t="str">
        <f>"T-"&amp;Tabela11234567891011131415161718[[#This Row],[Part Number]]</f>
        <v>T-PEL-MX241P-0001</v>
      </c>
      <c r="C398" s="27" t="s">
        <v>467</v>
      </c>
      <c r="D398" s="30">
        <v>393.75</v>
      </c>
      <c r="E398" s="16">
        <v>220.89375000000001</v>
      </c>
      <c r="F398" s="16">
        <v>210.85312500000001</v>
      </c>
    </row>
    <row r="399" spans="1:6">
      <c r="A399" s="20" t="s">
        <v>29</v>
      </c>
      <c r="B399" s="20" t="str">
        <f>"T-"&amp;Tabela11234567891011131415161718[[#This Row],[Part Number]]</f>
        <v>T-CUT-MX241P-0001</v>
      </c>
      <c r="C399" s="27" t="s">
        <v>30</v>
      </c>
      <c r="D399" s="30">
        <v>393.75</v>
      </c>
      <c r="E399" s="16">
        <v>220.89375000000001</v>
      </c>
      <c r="F399" s="16">
        <v>210.85312500000001</v>
      </c>
    </row>
    <row r="400" spans="1:6">
      <c r="A400" s="20" t="s">
        <v>31</v>
      </c>
      <c r="B400" s="20" t="str">
        <f>"T-"&amp;Tabela11234567891011131415161718[[#This Row],[Part Number]]</f>
        <v>T-CUT-MX241P-0003</v>
      </c>
      <c r="C400" s="27" t="s">
        <v>32</v>
      </c>
      <c r="D400" s="30">
        <v>693</v>
      </c>
      <c r="E400" s="16">
        <v>388.77300000000002</v>
      </c>
      <c r="F400" s="16">
        <v>371.10150000000004</v>
      </c>
    </row>
    <row r="401" spans="1:6">
      <c r="A401" s="20" t="s">
        <v>33</v>
      </c>
      <c r="B401" s="20" t="str">
        <f>"T-"&amp;Tabela11234567891011131415161718[[#This Row],[Part Number]]</f>
        <v>T-OP-COM-0001</v>
      </c>
      <c r="C401" s="27" t="s">
        <v>34</v>
      </c>
      <c r="D401" s="30">
        <v>257.25</v>
      </c>
      <c r="E401" s="16">
        <v>144.31725</v>
      </c>
      <c r="F401" s="16">
        <v>137.757375</v>
      </c>
    </row>
    <row r="402" spans="1:6">
      <c r="A402" s="20" t="s">
        <v>35</v>
      </c>
      <c r="B402" s="20" t="str">
        <f>"T-"&amp;Tabela11234567891011131415161718[[#This Row],[Part Number]]</f>
        <v>T-REW-MX241P-0001</v>
      </c>
      <c r="C402" s="27" t="s">
        <v>468</v>
      </c>
      <c r="D402" s="30">
        <v>399</v>
      </c>
      <c r="E402" s="16">
        <v>223.83900000000003</v>
      </c>
      <c r="F402" s="16">
        <v>213.66450000000003</v>
      </c>
    </row>
    <row r="405" spans="1:6" ht="89.25" customHeight="1" thickBot="1">
      <c r="A405" s="17" t="s">
        <v>61</v>
      </c>
      <c r="B405" s="9"/>
      <c r="C405" s="9"/>
      <c r="D405" s="9"/>
      <c r="E405" s="9"/>
    </row>
    <row r="406" spans="1:6" ht="20.25" thickTop="1">
      <c r="A406" s="24" t="s">
        <v>1213</v>
      </c>
      <c r="B406" s="26"/>
      <c r="C406" s="26"/>
      <c r="D406" s="5"/>
      <c r="E406" s="5"/>
    </row>
    <row r="407" spans="1:6" s="13" customFormat="1" ht="27">
      <c r="A407" s="14" t="s">
        <v>5</v>
      </c>
      <c r="B407" s="14" t="s">
        <v>0</v>
      </c>
      <c r="C407" s="14" t="s">
        <v>2</v>
      </c>
      <c r="D407" s="11" t="s">
        <v>3</v>
      </c>
      <c r="E407" s="22" t="s">
        <v>157</v>
      </c>
      <c r="F407" s="11" t="s">
        <v>4</v>
      </c>
    </row>
    <row r="408" spans="1:6" ht="27" customHeight="1">
      <c r="A408" s="20" t="s">
        <v>62</v>
      </c>
      <c r="B408" s="20" t="str">
        <f>"T-"&amp;Tabela1123456789101113141516171819[[#This Row],[Part Number]]</f>
        <v>T-MH261T-A001-0302</v>
      </c>
      <c r="C408" s="27" t="s">
        <v>63</v>
      </c>
      <c r="D408" s="15">
        <v>2650</v>
      </c>
      <c r="E408" s="16">
        <v>1486.65</v>
      </c>
      <c r="F408" s="16">
        <v>1419.075</v>
      </c>
    </row>
    <row r="409" spans="1:6" ht="27" customHeight="1">
      <c r="A409" s="20" t="s">
        <v>64</v>
      </c>
      <c r="B409" s="20" t="str">
        <f>"T-"&amp;Tabela1123456789101113141516171819[[#This Row],[Part Number]]</f>
        <v>T-MH361T-A001-0302</v>
      </c>
      <c r="C409" s="27" t="s">
        <v>65</v>
      </c>
      <c r="D409" s="15">
        <v>3145</v>
      </c>
      <c r="E409" s="16">
        <v>1764.3450000000003</v>
      </c>
      <c r="F409" s="16">
        <v>1684.1475</v>
      </c>
    </row>
    <row r="410" spans="1:6">
      <c r="A410" s="20"/>
      <c r="B410" s="20"/>
      <c r="C410" s="27"/>
      <c r="D410" s="30"/>
      <c r="E410" s="16"/>
      <c r="F410" s="16"/>
    </row>
    <row r="411" spans="1:6">
      <c r="A411" s="20"/>
      <c r="B411" s="20"/>
      <c r="C411" s="23" t="s">
        <v>158</v>
      </c>
      <c r="D411" s="30"/>
      <c r="E411" s="16"/>
      <c r="F411" s="16"/>
    </row>
    <row r="412" spans="1:6" ht="27">
      <c r="A412" s="20" t="s">
        <v>23</v>
      </c>
      <c r="B412" s="20" t="str">
        <f>"T-"&amp;Tabela1123456789101113141516171819[[#This Row],[Part Number]]</f>
        <v>T-WF-COM-2002</v>
      </c>
      <c r="C412" s="27" t="s">
        <v>1241</v>
      </c>
      <c r="D412" s="30">
        <v>357</v>
      </c>
      <c r="E412" s="16">
        <v>240.33240000000001</v>
      </c>
      <c r="F412" s="16">
        <v>229.40819999999999</v>
      </c>
    </row>
    <row r="413" spans="1:6" ht="27">
      <c r="A413" s="20" t="s">
        <v>66</v>
      </c>
      <c r="B413" s="20" t="str">
        <f>"T-"&amp;Tabela1123456789101113141516171819[[#This Row],[Part Number]]</f>
        <v>T-OP-MH261T-0001</v>
      </c>
      <c r="C413" s="27" t="s">
        <v>47</v>
      </c>
      <c r="D413" s="30">
        <v>136.5</v>
      </c>
      <c r="E413" s="16">
        <v>91.891800000000003</v>
      </c>
      <c r="F413" s="16">
        <v>87.7149</v>
      </c>
    </row>
    <row r="414" spans="1:6">
      <c r="A414" s="20" t="s">
        <v>15</v>
      </c>
      <c r="B414" s="20" t="str">
        <f>"T-"&amp;Tabela1123456789101113141516171819[[#This Row],[Part Number]]</f>
        <v>T-SP-COM-0002</v>
      </c>
      <c r="C414" s="27" t="s">
        <v>165</v>
      </c>
      <c r="D414" s="30">
        <v>9</v>
      </c>
      <c r="E414" s="16">
        <v>6.0587999999999997</v>
      </c>
      <c r="F414" s="16">
        <v>5.7833999999999994</v>
      </c>
    </row>
    <row r="415" spans="1:6">
      <c r="A415" s="20" t="s">
        <v>159</v>
      </c>
      <c r="B415" s="20" t="str">
        <f>"T-"&amp;Tabela1123456789101113141516171819[[#This Row],[Part Number]]</f>
        <v>T-SP-COM-0017</v>
      </c>
      <c r="C415" s="27" t="s">
        <v>1218</v>
      </c>
      <c r="D415" s="30">
        <v>9</v>
      </c>
      <c r="E415" s="16">
        <v>6.0587999999999997</v>
      </c>
      <c r="F415" s="16">
        <v>5.7833999999999994</v>
      </c>
    </row>
    <row r="416" spans="1:6">
      <c r="A416" s="20" t="s">
        <v>67</v>
      </c>
      <c r="B416" s="20" t="str">
        <f>"T-"&amp;Tabela1123456789101113141516171819[[#This Row],[Part Number]]</f>
        <v>T-PH-MH261T-0001</v>
      </c>
      <c r="C416" s="27" t="s">
        <v>166</v>
      </c>
      <c r="D416" s="30">
        <v>488.25</v>
      </c>
      <c r="E416" s="16">
        <v>328.68989999999997</v>
      </c>
      <c r="F416" s="16">
        <v>313.74944999999997</v>
      </c>
    </row>
    <row r="417" spans="1:6">
      <c r="A417" s="20" t="s">
        <v>68</v>
      </c>
      <c r="B417" s="20" t="str">
        <f>"T-"&amp;Tabela1123456789101113141516171819[[#This Row],[Part Number]]</f>
        <v>T-PH-MH261T-0002</v>
      </c>
      <c r="C417" s="27" t="s">
        <v>167</v>
      </c>
      <c r="D417" s="30">
        <v>645.75</v>
      </c>
      <c r="E417" s="16">
        <v>434.71890000000008</v>
      </c>
      <c r="F417" s="16">
        <v>414.95895000000002</v>
      </c>
    </row>
    <row r="418" spans="1:6">
      <c r="A418" s="20" t="s">
        <v>69</v>
      </c>
      <c r="B418" s="20" t="str">
        <f>"T-"&amp;Tabela1123456789101113141516171819[[#This Row],[Part Number]]</f>
        <v>T-PEL-MH261T-0001</v>
      </c>
      <c r="C418" s="27" t="s">
        <v>9</v>
      </c>
      <c r="D418" s="30">
        <v>351.75</v>
      </c>
      <c r="E418" s="16">
        <v>236.79810000000001</v>
      </c>
      <c r="F418" s="16">
        <v>226.03455</v>
      </c>
    </row>
    <row r="419" spans="1:6">
      <c r="A419" s="20" t="s">
        <v>70</v>
      </c>
      <c r="B419" s="20" t="str">
        <f>"T-"&amp;Tabela1123456789101113141516171819[[#This Row],[Part Number]]</f>
        <v>T-CUT-MH261T-0001</v>
      </c>
      <c r="C419" s="27" t="s">
        <v>71</v>
      </c>
      <c r="D419" s="30">
        <v>887.25</v>
      </c>
      <c r="E419" s="16">
        <v>497.74725000000007</v>
      </c>
      <c r="F419" s="16">
        <v>475.12237500000003</v>
      </c>
    </row>
    <row r="420" spans="1:6">
      <c r="A420" s="20" t="s">
        <v>72</v>
      </c>
      <c r="B420" s="20" t="str">
        <f>"T-"&amp;Tabela1123456789101113141516171819[[#This Row],[Part Number]]</f>
        <v>T-REW-MH261T-0001</v>
      </c>
      <c r="C420" s="27" t="s">
        <v>1242</v>
      </c>
      <c r="D420" s="30">
        <v>477.75</v>
      </c>
      <c r="E420" s="16">
        <v>268.01775000000004</v>
      </c>
      <c r="F420" s="16">
        <v>255.83512500000001</v>
      </c>
    </row>
    <row r="423" spans="1:6" ht="89.25" customHeight="1" thickBot="1">
      <c r="A423" s="17" t="s">
        <v>8</v>
      </c>
      <c r="B423" s="9"/>
      <c r="C423" s="9"/>
      <c r="D423" s="9"/>
      <c r="E423" s="9"/>
    </row>
    <row r="424" spans="1:6" ht="20.25" thickTop="1">
      <c r="A424" s="24" t="s">
        <v>1214</v>
      </c>
      <c r="B424" s="26"/>
      <c r="C424" s="26"/>
      <c r="D424" s="5"/>
      <c r="E424" s="5"/>
    </row>
    <row r="425" spans="1:6" s="13" customFormat="1" ht="27">
      <c r="A425" s="14" t="s">
        <v>5</v>
      </c>
      <c r="B425" s="14" t="s">
        <v>0</v>
      </c>
      <c r="C425" s="14" t="s">
        <v>2</v>
      </c>
      <c r="D425" s="11" t="s">
        <v>3</v>
      </c>
      <c r="E425" s="22" t="s">
        <v>157</v>
      </c>
      <c r="F425" s="11" t="s">
        <v>4</v>
      </c>
    </row>
    <row r="426" spans="1:6" ht="27" customHeight="1">
      <c r="A426" s="20" t="s">
        <v>13</v>
      </c>
      <c r="B426" s="20" t="str">
        <f>"T-"&amp;Tabela112345678910111314151617181920[[#This Row],[Part Number]]</f>
        <v>T-99-135A002-0002</v>
      </c>
      <c r="C426" s="27" t="s">
        <v>469</v>
      </c>
      <c r="D426" s="15">
        <v>3295</v>
      </c>
      <c r="E426" s="16">
        <v>1848.4950000000001</v>
      </c>
      <c r="F426" s="16">
        <v>1764.4725000000001</v>
      </c>
    </row>
    <row r="427" spans="1:6" ht="27" customHeight="1">
      <c r="A427" s="20" t="s">
        <v>14</v>
      </c>
      <c r="B427" s="20" t="str">
        <f>"T-"&amp;Tabela112345678910111314151617181920[[#This Row],[Part Number]]</f>
        <v>T-99-135A001-0002</v>
      </c>
      <c r="C427" s="27" t="s">
        <v>470</v>
      </c>
      <c r="D427" s="15">
        <v>3695</v>
      </c>
      <c r="E427" s="16">
        <v>2072.8950000000004</v>
      </c>
      <c r="F427" s="16">
        <v>1978.6725000000001</v>
      </c>
    </row>
    <row r="428" spans="1:6">
      <c r="A428" s="20"/>
      <c r="B428" s="20"/>
      <c r="C428" s="27"/>
      <c r="D428" s="30"/>
      <c r="E428" s="16"/>
      <c r="F428" s="16"/>
    </row>
    <row r="429" spans="1:6">
      <c r="A429" s="20"/>
      <c r="B429" s="20"/>
      <c r="C429" s="23" t="s">
        <v>158</v>
      </c>
      <c r="D429" s="30"/>
      <c r="E429" s="16"/>
      <c r="F429" s="16"/>
    </row>
    <row r="430" spans="1:6">
      <c r="A430" s="20" t="s">
        <v>471</v>
      </c>
      <c r="B430" s="20" t="str">
        <f>"T-"&amp;Tabela112345678910111314151617181920[[#This Row],[Part Number]]</f>
        <v>T-SP-286MT-0021</v>
      </c>
      <c r="C430" s="27" t="s">
        <v>472</v>
      </c>
      <c r="D430" s="30">
        <v>143.33000000000001</v>
      </c>
      <c r="E430" s="16">
        <v>96.489756000000014</v>
      </c>
      <c r="F430" s="16">
        <v>92.103858000000002</v>
      </c>
    </row>
    <row r="431" spans="1:6">
      <c r="A431" s="20" t="s">
        <v>15</v>
      </c>
      <c r="B431" s="20" t="str">
        <f>"T-"&amp;Tabela112345678910111314151617181920[[#This Row],[Part Number]]</f>
        <v>T-SP-COM-0002</v>
      </c>
      <c r="C431" s="27" t="s">
        <v>165</v>
      </c>
      <c r="D431" s="30">
        <v>9</v>
      </c>
      <c r="E431" s="16">
        <v>6.0587999999999997</v>
      </c>
      <c r="F431" s="16">
        <v>5.7833999999999994</v>
      </c>
    </row>
    <row r="432" spans="1:6">
      <c r="A432" s="20" t="s">
        <v>159</v>
      </c>
      <c r="B432" s="20" t="str">
        <f>"T-"&amp;Tabela112345678910111314151617181920[[#This Row],[Part Number]]</f>
        <v>T-SP-COM-0017</v>
      </c>
      <c r="C432" s="27" t="s">
        <v>300</v>
      </c>
      <c r="D432" s="30">
        <v>9</v>
      </c>
      <c r="E432" s="16">
        <v>6.0587999999999997</v>
      </c>
      <c r="F432" s="16">
        <v>5.7833999999999994</v>
      </c>
    </row>
    <row r="433" spans="1:6">
      <c r="A433" s="20" t="s">
        <v>473</v>
      </c>
      <c r="B433" s="20" t="str">
        <f>"T-"&amp;Tabela112345678910111314151617181920[[#This Row],[Part Number]]</f>
        <v>T-PH-286MT-0001</v>
      </c>
      <c r="C433" s="27" t="s">
        <v>166</v>
      </c>
      <c r="D433" s="30">
        <v>396.9</v>
      </c>
      <c r="E433" s="16">
        <v>267.19308000000001</v>
      </c>
      <c r="F433" s="16">
        <v>255.04793999999998</v>
      </c>
    </row>
    <row r="434" spans="1:6">
      <c r="A434" s="20" t="s">
        <v>474</v>
      </c>
      <c r="B434" s="20" t="str">
        <f>"T-"&amp;Tabela112345678910111314151617181920[[#This Row],[Part Number]]</f>
        <v>T-PH-286MT-0002</v>
      </c>
      <c r="C434" s="27" t="s">
        <v>167</v>
      </c>
      <c r="D434" s="30">
        <v>468.56</v>
      </c>
      <c r="E434" s="16">
        <v>315.43459200000001</v>
      </c>
      <c r="F434" s="16">
        <v>301.096656</v>
      </c>
    </row>
    <row r="435" spans="1:6">
      <c r="A435" s="20" t="s">
        <v>475</v>
      </c>
      <c r="B435" s="20" t="str">
        <f>"T-"&amp;Tabela112345678910111314151617181920[[#This Row],[Part Number]]</f>
        <v>T-CUT-286MT-0001</v>
      </c>
      <c r="C435" s="27" t="s">
        <v>11</v>
      </c>
      <c r="D435" s="30">
        <v>787.5</v>
      </c>
      <c r="E435" s="16">
        <v>530.14499999999998</v>
      </c>
      <c r="F435" s="16">
        <v>506.04750000000001</v>
      </c>
    </row>
    <row r="436" spans="1:6">
      <c r="A436" s="20" t="s">
        <v>476</v>
      </c>
      <c r="B436" s="20" t="str">
        <f>"T-"&amp;Tabela112345678910111314151617181920[[#This Row],[Part Number]]</f>
        <v>T-CUT-286MT-0002</v>
      </c>
      <c r="C436" s="27" t="s">
        <v>12</v>
      </c>
      <c r="D436" s="30">
        <v>1086.75</v>
      </c>
      <c r="E436" s="16">
        <v>731.60010000000011</v>
      </c>
      <c r="F436" s="16">
        <v>698.34555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19"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AC3A4-98F9-49AF-8BD7-99EA174E5EE8}">
  <sheetPr codeName="Arkusz4"/>
  <dimension ref="A2:F151"/>
  <sheetViews>
    <sheetView zoomScale="110" zoomScaleNormal="110" workbookViewId="0">
      <selection activeCell="G5" sqref="G5"/>
    </sheetView>
  </sheetViews>
  <sheetFormatPr defaultRowHeight="19.5"/>
  <cols>
    <col min="1" max="1" width="16.75" customWidth="1"/>
    <col min="2" max="2" width="15.75" bestFit="1" customWidth="1"/>
    <col min="3" max="3" width="35.625" customWidth="1"/>
    <col min="4" max="7" width="8.625" customWidth="1"/>
  </cols>
  <sheetData>
    <row r="2" spans="1:6" ht="89.25" customHeight="1" thickBot="1">
      <c r="A2" s="17" t="s">
        <v>477</v>
      </c>
      <c r="B2" s="9"/>
      <c r="C2" s="9"/>
      <c r="D2" s="9"/>
      <c r="E2" s="9"/>
    </row>
    <row r="3" spans="1:6" ht="20.25" thickTop="1">
      <c r="A3" s="25" t="s">
        <v>1243</v>
      </c>
      <c r="B3" s="26"/>
      <c r="C3" s="26"/>
      <c r="D3" s="5"/>
      <c r="E3" s="5"/>
    </row>
    <row r="4" spans="1:6" s="13" customFormat="1" ht="27">
      <c r="A4" s="14" t="s">
        <v>5</v>
      </c>
      <c r="B4" s="14" t="s">
        <v>0</v>
      </c>
      <c r="C4" s="14" t="s">
        <v>2</v>
      </c>
      <c r="D4" s="11" t="s">
        <v>3</v>
      </c>
      <c r="E4" s="22" t="s">
        <v>157</v>
      </c>
      <c r="F4" s="11" t="s">
        <v>4</v>
      </c>
    </row>
    <row r="5" spans="1:6" ht="27" customHeight="1">
      <c r="A5" s="10" t="s">
        <v>478</v>
      </c>
      <c r="B5" s="20" t="str">
        <f>"T-"&amp;Tabela1124[[#This Row],[Part Number]]</f>
        <v>T-T820-200-0</v>
      </c>
      <c r="C5" s="12" t="s">
        <v>482</v>
      </c>
      <c r="D5" s="15">
        <v>709</v>
      </c>
      <c r="E5" s="16">
        <v>397.74900000000008</v>
      </c>
      <c r="F5" s="16">
        <v>379.66950000000003</v>
      </c>
    </row>
    <row r="6" spans="1:6" ht="27" customHeight="1">
      <c r="A6" s="10" t="s">
        <v>479</v>
      </c>
      <c r="B6" s="20" t="str">
        <f>"T-"&amp;Tabela1124[[#This Row],[Part Number]]</f>
        <v>T-T830-200-0</v>
      </c>
      <c r="C6" s="12" t="s">
        <v>483</v>
      </c>
      <c r="D6" s="15">
        <v>852</v>
      </c>
      <c r="E6" s="16">
        <v>477.97200000000004</v>
      </c>
      <c r="F6" s="16">
        <v>456.24599999999998</v>
      </c>
    </row>
    <row r="7" spans="1:6" ht="27" customHeight="1">
      <c r="A7" s="10" t="s">
        <v>480</v>
      </c>
      <c r="B7" s="20" t="str">
        <f>"T-"&amp;Tabela1124[[#This Row],[Part Number]]</f>
        <v>T-T82R-200-2</v>
      </c>
      <c r="C7" s="12" t="s">
        <v>484</v>
      </c>
      <c r="D7" s="15">
        <v>1591</v>
      </c>
      <c r="E7" s="16">
        <v>892.55100000000004</v>
      </c>
      <c r="F7" s="16">
        <v>851.98050000000001</v>
      </c>
    </row>
    <row r="8" spans="1:6" ht="27" customHeight="1">
      <c r="A8" s="10" t="s">
        <v>481</v>
      </c>
      <c r="B8" s="20" t="str">
        <f>"T-"&amp;Tabela1124[[#This Row],[Part Number]]</f>
        <v>T-T83R-200-2</v>
      </c>
      <c r="C8" s="12" t="s">
        <v>485</v>
      </c>
      <c r="D8" s="15">
        <v>1740</v>
      </c>
      <c r="E8" s="16">
        <v>976.1400000000001</v>
      </c>
      <c r="F8" s="16">
        <v>931.77</v>
      </c>
    </row>
    <row r="9" spans="1:6">
      <c r="A9" s="10"/>
      <c r="B9" s="10"/>
      <c r="C9" s="12"/>
      <c r="D9" s="15"/>
      <c r="E9" s="16"/>
      <c r="F9" s="16"/>
    </row>
    <row r="10" spans="1:6">
      <c r="A10" s="10"/>
      <c r="B10" s="10"/>
      <c r="C10" s="23" t="s">
        <v>158</v>
      </c>
      <c r="D10" s="15"/>
      <c r="E10" s="16"/>
      <c r="F10" s="16"/>
    </row>
    <row r="11" spans="1:6">
      <c r="A11" s="10" t="s">
        <v>140</v>
      </c>
      <c r="B11" s="10" t="str">
        <f>"T-"&amp;Tabela1124[[#This Row],[Part Number]]</f>
        <v>T-98-0720028-00LF</v>
      </c>
      <c r="C11" s="27" t="s">
        <v>1248</v>
      </c>
      <c r="D11" s="15">
        <v>286</v>
      </c>
      <c r="E11" s="16">
        <v>160.44600000000003</v>
      </c>
      <c r="F11" s="16">
        <v>153.15300000000002</v>
      </c>
    </row>
    <row r="12" spans="1:6">
      <c r="A12" s="10" t="s">
        <v>139</v>
      </c>
      <c r="B12" s="10" t="str">
        <f>"T-"&amp;Tabela1124[[#This Row],[Part Number]]</f>
        <v>T-98-0720019-00LF</v>
      </c>
      <c r="C12" s="27" t="s">
        <v>1249</v>
      </c>
      <c r="D12" s="15">
        <v>145</v>
      </c>
      <c r="E12" s="16">
        <v>81.345000000000013</v>
      </c>
      <c r="F12" s="16">
        <v>77.647500000000008</v>
      </c>
    </row>
    <row r="13" spans="1:6">
      <c r="A13" s="10" t="s">
        <v>486</v>
      </c>
      <c r="B13" s="10" t="str">
        <f>"T-"&amp;Tabela1124[[#This Row],[Part Number]]</f>
        <v>T-98-0730017-00LF</v>
      </c>
      <c r="C13" s="10" t="s">
        <v>488</v>
      </c>
      <c r="D13" s="15">
        <v>34</v>
      </c>
      <c r="E13" s="16">
        <v>19.074000000000002</v>
      </c>
      <c r="F13" s="16">
        <v>18.207000000000001</v>
      </c>
    </row>
    <row r="14" spans="1:6">
      <c r="A14" s="10" t="s">
        <v>487</v>
      </c>
      <c r="B14" s="10" t="str">
        <f>"T-"&amp;Tabela1124[[#This Row],[Part Number]]</f>
        <v>T-98-0730019-00LF</v>
      </c>
      <c r="C14" s="27" t="s">
        <v>497</v>
      </c>
      <c r="D14" s="15">
        <v>242</v>
      </c>
      <c r="E14" s="16">
        <v>135.762</v>
      </c>
      <c r="F14" s="16">
        <v>129.59100000000001</v>
      </c>
    </row>
    <row r="15" spans="1:6">
      <c r="A15" s="10" t="s">
        <v>489</v>
      </c>
      <c r="B15" s="10" t="str">
        <f>"T-"&amp;Tabela1124[[#This Row],[Part Number]]</f>
        <v>T-98-0730027-00LF</v>
      </c>
      <c r="C15" s="12" t="s">
        <v>491</v>
      </c>
      <c r="D15" s="15">
        <v>234</v>
      </c>
      <c r="E15" s="16">
        <v>157.52880000000002</v>
      </c>
      <c r="F15" s="16">
        <v>150.36840000000001</v>
      </c>
    </row>
    <row r="16" spans="1:6">
      <c r="A16" s="10" t="s">
        <v>490</v>
      </c>
      <c r="B16" s="10" t="str">
        <f>"T-"&amp;Tabela1124[[#This Row],[Part Number]]</f>
        <v>T-98-0730027-01LF</v>
      </c>
      <c r="C16" s="10" t="s">
        <v>492</v>
      </c>
      <c r="D16" s="15">
        <v>346</v>
      </c>
      <c r="E16" s="16">
        <v>232.92720000000003</v>
      </c>
      <c r="F16" s="16">
        <v>222.33960000000002</v>
      </c>
    </row>
    <row r="17" spans="1:6">
      <c r="A17" s="10" t="s">
        <v>493</v>
      </c>
      <c r="B17" s="10" t="str">
        <f>"T-"&amp;Tabela1124[[#This Row],[Part Number]]</f>
        <v>T-258686-002</v>
      </c>
      <c r="C17" s="12" t="s">
        <v>495</v>
      </c>
      <c r="D17" s="15">
        <v>249</v>
      </c>
      <c r="E17" s="16">
        <v>167.62680000000003</v>
      </c>
      <c r="F17" s="16">
        <v>160.00740000000002</v>
      </c>
    </row>
    <row r="18" spans="1:6" ht="27">
      <c r="A18" s="20" t="s">
        <v>494</v>
      </c>
      <c r="B18" s="10" t="str">
        <f>"T-"&amp;Tabela1124[[#This Row],[Part Number]]</f>
        <v>T-98-0530029-00LF</v>
      </c>
      <c r="C18" s="27" t="s">
        <v>496</v>
      </c>
      <c r="D18" s="30">
        <v>24.57</v>
      </c>
      <c r="E18" s="16">
        <v>16.540524000000001</v>
      </c>
      <c r="F18" s="16">
        <v>15.788682</v>
      </c>
    </row>
    <row r="19" spans="1:6">
      <c r="A19" s="31" t="s">
        <v>498</v>
      </c>
    </row>
    <row r="20" spans="1:6">
      <c r="A20" s="31" t="s">
        <v>499</v>
      </c>
    </row>
    <row r="23" spans="1:6" ht="89.25" customHeight="1" thickBot="1">
      <c r="A23" s="17" t="s">
        <v>129</v>
      </c>
      <c r="B23" s="9"/>
      <c r="C23" s="9"/>
      <c r="D23" s="9"/>
      <c r="E23" s="9"/>
    </row>
    <row r="24" spans="1:6" ht="20.25" thickTop="1">
      <c r="A24" s="25" t="s">
        <v>130</v>
      </c>
      <c r="B24" s="26"/>
      <c r="C24" s="26"/>
      <c r="D24" s="5"/>
      <c r="E24" s="5"/>
    </row>
    <row r="25" spans="1:6" s="13" customFormat="1" ht="27">
      <c r="A25" s="14" t="s">
        <v>5</v>
      </c>
      <c r="B25" s="14" t="s">
        <v>0</v>
      </c>
      <c r="C25" s="14" t="s">
        <v>2</v>
      </c>
      <c r="D25" s="11" t="s">
        <v>3</v>
      </c>
      <c r="E25" s="22" t="s">
        <v>157</v>
      </c>
      <c r="F25" s="11" t="s">
        <v>4</v>
      </c>
    </row>
    <row r="26" spans="1:6" ht="27" customHeight="1">
      <c r="A26" s="10" t="s">
        <v>131</v>
      </c>
      <c r="B26" s="20" t="str">
        <f>"T-"&amp;Tabela112448[[#This Row],[Part Number]]</f>
        <v>T-T42X4-200-0</v>
      </c>
      <c r="C26" s="12" t="s">
        <v>500</v>
      </c>
      <c r="D26" s="15">
        <v>1150</v>
      </c>
      <c r="E26" s="16">
        <v>645.15000000000009</v>
      </c>
      <c r="F26" s="16">
        <v>615.82500000000005</v>
      </c>
    </row>
    <row r="27" spans="1:6" ht="27" customHeight="1">
      <c r="A27" s="10" t="s">
        <v>132</v>
      </c>
      <c r="B27" s="20" t="str">
        <f>"T-"&amp;Tabela112448[[#This Row],[Part Number]]</f>
        <v>T-T43X4-200-0</v>
      </c>
      <c r="C27" s="12" t="s">
        <v>501</v>
      </c>
      <c r="D27" s="15">
        <v>1440</v>
      </c>
      <c r="E27" s="16">
        <v>807.84</v>
      </c>
      <c r="F27" s="16">
        <v>771.12</v>
      </c>
    </row>
    <row r="28" spans="1:6" ht="27" customHeight="1">
      <c r="A28" s="10" t="s">
        <v>133</v>
      </c>
      <c r="B28" s="20" t="str">
        <f>"T-"&amp;Tabela112448[[#This Row],[Part Number]]</f>
        <v>T-T42R4-200-2</v>
      </c>
      <c r="C28" s="12" t="s">
        <v>502</v>
      </c>
      <c r="D28" s="15">
        <v>2394</v>
      </c>
      <c r="E28" s="16">
        <v>1343.0340000000001</v>
      </c>
      <c r="F28" s="16">
        <v>1281.9870000000001</v>
      </c>
    </row>
    <row r="29" spans="1:6" ht="27" customHeight="1">
      <c r="A29" s="10" t="s">
        <v>134</v>
      </c>
      <c r="B29" s="20" t="str">
        <f>"T-"&amp;Tabela112448[[#This Row],[Part Number]]</f>
        <v>T-T43R4-200-2</v>
      </c>
      <c r="C29" s="12" t="s">
        <v>503</v>
      </c>
      <c r="D29" s="15">
        <v>2704</v>
      </c>
      <c r="E29" s="16">
        <v>1516.9440000000002</v>
      </c>
      <c r="F29" s="16">
        <v>1447.992</v>
      </c>
    </row>
    <row r="30" spans="1:6">
      <c r="A30" s="10"/>
      <c r="B30" s="10"/>
      <c r="C30" s="12"/>
      <c r="D30" s="15"/>
      <c r="E30" s="16"/>
      <c r="F30" s="16"/>
    </row>
    <row r="31" spans="1:6">
      <c r="A31" s="10"/>
      <c r="B31" s="10"/>
      <c r="C31" s="23" t="s">
        <v>158</v>
      </c>
      <c r="D31" s="15"/>
      <c r="E31" s="16"/>
      <c r="F31" s="16"/>
    </row>
    <row r="32" spans="1:6">
      <c r="A32" s="10" t="s">
        <v>140</v>
      </c>
      <c r="B32" s="10" t="str">
        <f>"T-"&amp;Tabela112448[[#This Row],[Part Number]]</f>
        <v>T-98-0720028-00LF</v>
      </c>
      <c r="C32" s="27" t="s">
        <v>1250</v>
      </c>
      <c r="D32" s="15">
        <v>286</v>
      </c>
      <c r="E32" s="16">
        <v>160.44600000000003</v>
      </c>
      <c r="F32" s="16">
        <v>153.15300000000002</v>
      </c>
    </row>
    <row r="33" spans="1:6">
      <c r="A33" s="10" t="s">
        <v>139</v>
      </c>
      <c r="B33" s="10" t="str">
        <f>"T-"&amp;Tabela112448[[#This Row],[Part Number]]</f>
        <v>T-98-0720019-00LF</v>
      </c>
      <c r="C33" s="27" t="s">
        <v>1251</v>
      </c>
      <c r="D33" s="15">
        <v>145</v>
      </c>
      <c r="E33" s="16">
        <v>81.345000000000013</v>
      </c>
      <c r="F33" s="16">
        <v>77.647500000000008</v>
      </c>
    </row>
    <row r="34" spans="1:6">
      <c r="A34" s="10" t="s">
        <v>136</v>
      </c>
      <c r="B34" s="10" t="str">
        <f>"T-"&amp;Tabela112448[[#This Row],[Part Number]]</f>
        <v>T-98-0720013-00LF</v>
      </c>
      <c r="C34" s="20" t="s">
        <v>505</v>
      </c>
      <c r="D34" s="15">
        <v>276</v>
      </c>
      <c r="E34" s="16">
        <v>154.83600000000001</v>
      </c>
      <c r="F34" s="16">
        <v>147.798</v>
      </c>
    </row>
    <row r="35" spans="1:6">
      <c r="A35" s="10" t="s">
        <v>135</v>
      </c>
      <c r="B35" s="10" t="str">
        <f>"T-"&amp;Tabela112448[[#This Row],[Part Number]]</f>
        <v>T-98-0720015-00LF</v>
      </c>
      <c r="C35" s="27" t="s">
        <v>504</v>
      </c>
      <c r="D35" s="15">
        <v>470</v>
      </c>
      <c r="E35" s="16">
        <v>263.67</v>
      </c>
      <c r="F35" s="16">
        <v>251.68500000000003</v>
      </c>
    </row>
    <row r="36" spans="1:6">
      <c r="A36" s="10" t="s">
        <v>141</v>
      </c>
      <c r="B36" s="10" t="str">
        <f>"T-"&amp;Tabela112448[[#This Row],[Part Number]]</f>
        <v>T-98-0720032-00LF</v>
      </c>
      <c r="C36" s="12" t="s">
        <v>507</v>
      </c>
      <c r="D36" s="15">
        <v>336</v>
      </c>
      <c r="E36" s="16">
        <v>226.19520000000003</v>
      </c>
      <c r="F36" s="16">
        <v>215.9136</v>
      </c>
    </row>
    <row r="37" spans="1:6">
      <c r="A37" s="10" t="s">
        <v>142</v>
      </c>
      <c r="B37" s="10" t="str">
        <f>"T-"&amp;Tabela112448[[#This Row],[Part Number]]</f>
        <v>T-98-0720032-01LF</v>
      </c>
      <c r="C37" s="10" t="s">
        <v>506</v>
      </c>
      <c r="D37" s="15">
        <v>427</v>
      </c>
      <c r="E37" s="16">
        <v>287.45640000000003</v>
      </c>
      <c r="F37" s="16">
        <v>274.39020000000005</v>
      </c>
    </row>
    <row r="38" spans="1:6">
      <c r="A38" s="10" t="s">
        <v>493</v>
      </c>
      <c r="B38" s="10" t="str">
        <f>"T-"&amp;Tabela112448[[#This Row],[Part Number]]</f>
        <v>T-258686-002</v>
      </c>
      <c r="C38" s="12" t="s">
        <v>495</v>
      </c>
      <c r="D38" s="15">
        <v>249</v>
      </c>
      <c r="E38" s="16">
        <v>167.62680000000003</v>
      </c>
      <c r="F38" s="16">
        <v>160.00740000000002</v>
      </c>
    </row>
    <row r="39" spans="1:6">
      <c r="A39" s="10" t="s">
        <v>508</v>
      </c>
      <c r="B39" s="10" t="str">
        <f>"T-"&amp;Tabela112448[[#This Row],[Part Number]]</f>
        <v>T-98-0720029-00LF</v>
      </c>
      <c r="C39" s="27" t="s">
        <v>514</v>
      </c>
      <c r="D39" s="30">
        <v>58</v>
      </c>
      <c r="E39" s="16">
        <v>32.538000000000004</v>
      </c>
      <c r="F39" s="16">
        <v>31.059000000000005</v>
      </c>
    </row>
    <row r="40" spans="1:6">
      <c r="A40" s="10" t="s">
        <v>137</v>
      </c>
      <c r="B40" s="10" t="str">
        <f>"T-"&amp;Tabela112448[[#This Row],[Part Number]]</f>
        <v>T-98-0720075-00LF</v>
      </c>
      <c r="C40" s="27" t="s">
        <v>509</v>
      </c>
      <c r="D40" s="30">
        <v>1143</v>
      </c>
      <c r="E40" s="16">
        <v>641.22300000000007</v>
      </c>
      <c r="F40" s="16">
        <v>612.07650000000012</v>
      </c>
    </row>
    <row r="41" spans="1:6">
      <c r="A41" s="10" t="s">
        <v>138</v>
      </c>
      <c r="B41" s="10" t="str">
        <f>"T-"&amp;Tabela112448[[#This Row],[Part Number]]</f>
        <v>T-98-0720076-00LF</v>
      </c>
      <c r="C41" s="27" t="s">
        <v>510</v>
      </c>
      <c r="D41" s="30">
        <v>1550</v>
      </c>
      <c r="E41" s="16">
        <v>869.55000000000007</v>
      </c>
      <c r="F41" s="16">
        <v>830.02500000000009</v>
      </c>
    </row>
    <row r="42" spans="1:6">
      <c r="A42" s="10" t="s">
        <v>135</v>
      </c>
      <c r="B42" s="10" t="str">
        <f>"T-"&amp;Tabela112448[[#This Row],[Part Number]]</f>
        <v>T-98-0720015-00LF</v>
      </c>
      <c r="C42" s="27" t="s">
        <v>511</v>
      </c>
      <c r="D42" s="30">
        <v>470</v>
      </c>
      <c r="E42" s="16">
        <v>263.67</v>
      </c>
      <c r="F42" s="16">
        <v>251.68500000000003</v>
      </c>
    </row>
    <row r="43" spans="1:6">
      <c r="A43" s="20" t="s">
        <v>136</v>
      </c>
      <c r="B43" s="10" t="str">
        <f>"T-"&amp;Tabela112448[[#This Row],[Part Number]]</f>
        <v>T-98-0720013-00LF</v>
      </c>
      <c r="C43" s="27" t="s">
        <v>512</v>
      </c>
      <c r="D43" s="30">
        <v>276</v>
      </c>
      <c r="E43" s="16">
        <v>154.83600000000001</v>
      </c>
      <c r="F43" s="16">
        <v>147.798</v>
      </c>
    </row>
    <row r="44" spans="1:6">
      <c r="A44" s="20" t="s">
        <v>139</v>
      </c>
      <c r="B44" s="10" t="str">
        <f>"T-"&amp;Tabela112448[[#This Row],[Part Number]]</f>
        <v>T-98-0720019-00LF</v>
      </c>
      <c r="C44" s="27" t="s">
        <v>513</v>
      </c>
      <c r="D44" s="30">
        <v>145</v>
      </c>
      <c r="E44" s="16">
        <v>81.345000000000013</v>
      </c>
      <c r="F44" s="16">
        <v>77.647500000000008</v>
      </c>
    </row>
    <row r="45" spans="1:6">
      <c r="A45" s="20" t="s">
        <v>140</v>
      </c>
      <c r="B45" s="10" t="str">
        <f>"T-"&amp;Tabela112448[[#This Row],[Part Number]]</f>
        <v>T-98-0720028-00LF</v>
      </c>
      <c r="C45" s="27" t="s">
        <v>1252</v>
      </c>
      <c r="D45" s="30">
        <v>286</v>
      </c>
      <c r="E45" s="16">
        <v>160.44600000000003</v>
      </c>
      <c r="F45" s="16">
        <v>153.15300000000002</v>
      </c>
    </row>
    <row r="46" spans="1:6">
      <c r="A46" s="31" t="s">
        <v>515</v>
      </c>
    </row>
    <row r="47" spans="1:6">
      <c r="A47" s="31" t="s">
        <v>516</v>
      </c>
    </row>
    <row r="50" spans="1:6" ht="89.25" customHeight="1" thickBot="1">
      <c r="A50" s="17" t="s">
        <v>100</v>
      </c>
      <c r="B50" s="9"/>
      <c r="C50" s="9"/>
      <c r="D50" s="9"/>
      <c r="E50" s="9"/>
    </row>
    <row r="51" spans="1:6" ht="20.25" thickTop="1">
      <c r="A51" s="25" t="s">
        <v>1244</v>
      </c>
      <c r="B51" s="26"/>
      <c r="C51" s="26"/>
      <c r="D51" s="5"/>
      <c r="E51" s="5"/>
    </row>
    <row r="52" spans="1:6" s="13" customFormat="1" ht="27">
      <c r="A52" s="14" t="s">
        <v>5</v>
      </c>
      <c r="B52" s="14" t="s">
        <v>0</v>
      </c>
      <c r="C52" s="14" t="s">
        <v>2</v>
      </c>
      <c r="D52" s="11" t="s">
        <v>3</v>
      </c>
      <c r="E52" s="22" t="s">
        <v>157</v>
      </c>
      <c r="F52" s="11" t="s">
        <v>4</v>
      </c>
    </row>
    <row r="53" spans="1:6" ht="27" customHeight="1">
      <c r="A53" s="10" t="s">
        <v>101</v>
      </c>
      <c r="B53" s="20" t="str">
        <f>"T-"&amp;Tabela11244849[[#This Row],[Part Number]]</f>
        <v>T-T6E2X4-2100-00</v>
      </c>
      <c r="C53" s="12" t="s">
        <v>517</v>
      </c>
      <c r="D53" s="15">
        <v>1649</v>
      </c>
      <c r="E53" s="16">
        <v>925.08900000000006</v>
      </c>
      <c r="F53" s="16">
        <v>883.03950000000009</v>
      </c>
    </row>
    <row r="54" spans="1:6" ht="27" customHeight="1">
      <c r="A54" s="10" t="s">
        <v>102</v>
      </c>
      <c r="B54" s="20" t="str">
        <f>"T-"&amp;Tabela11244849[[#This Row],[Part Number]]</f>
        <v>T-T6E3X4-2100-00</v>
      </c>
      <c r="C54" s="12" t="s">
        <v>518</v>
      </c>
      <c r="D54" s="15">
        <v>1985</v>
      </c>
      <c r="E54" s="16">
        <v>1113.585</v>
      </c>
      <c r="F54" s="16">
        <v>1062.9675</v>
      </c>
    </row>
    <row r="55" spans="1:6" ht="27" customHeight="1">
      <c r="A55" s="10" t="s">
        <v>103</v>
      </c>
      <c r="B55" s="20" t="str">
        <f>"T-"&amp;Tabela11244849[[#This Row],[Part Number]]</f>
        <v>T-T6E6X4-2100-00</v>
      </c>
      <c r="C55" s="12" t="s">
        <v>519</v>
      </c>
      <c r="D55" s="15">
        <v>3044</v>
      </c>
      <c r="E55" s="16">
        <v>1707.6840000000002</v>
      </c>
      <c r="F55" s="16">
        <v>1630.0620000000001</v>
      </c>
    </row>
    <row r="56" spans="1:6" ht="27" customHeight="1">
      <c r="A56" s="10" t="s">
        <v>104</v>
      </c>
      <c r="B56" s="20" t="str">
        <f>"T-"&amp;Tabela11244849[[#This Row],[Part Number]]</f>
        <v>T-T6E2X6-2100-00</v>
      </c>
      <c r="C56" s="12" t="s">
        <v>520</v>
      </c>
      <c r="D56" s="15">
        <v>3040</v>
      </c>
      <c r="E56" s="16">
        <v>1705.4400000000003</v>
      </c>
      <c r="F56" s="16">
        <v>1627.92</v>
      </c>
    </row>
    <row r="57" spans="1:6">
      <c r="A57" s="10" t="s">
        <v>105</v>
      </c>
      <c r="B57" s="20" t="str">
        <f>"T-"&amp;Tabela11244849[[#This Row],[Part Number]]</f>
        <v>T-T6E3X6-2100-00</v>
      </c>
      <c r="C57" s="12" t="s">
        <v>521</v>
      </c>
      <c r="D57" s="15">
        <v>3460</v>
      </c>
      <c r="E57" s="16">
        <v>1941.0600000000004</v>
      </c>
      <c r="F57" s="16">
        <v>1852.8300000000002</v>
      </c>
    </row>
    <row r="58" spans="1:6">
      <c r="A58" s="20" t="s">
        <v>106</v>
      </c>
      <c r="B58" s="20" t="str">
        <f>"T-"&amp;Tabela11244849[[#This Row],[Part Number]]</f>
        <v>T-T6E2R4-2100-02</v>
      </c>
      <c r="C58" s="27" t="s">
        <v>522</v>
      </c>
      <c r="D58" s="28">
        <v>3535</v>
      </c>
      <c r="E58" s="16">
        <v>1983.1350000000002</v>
      </c>
      <c r="F58" s="16">
        <v>1892.9925000000003</v>
      </c>
    </row>
    <row r="59" spans="1:6">
      <c r="A59" s="10" t="s">
        <v>107</v>
      </c>
      <c r="B59" s="20" t="str">
        <f>"T-"&amp;Tabela11244849[[#This Row],[Part Number]]</f>
        <v>T-T6E3R4-2100-02</v>
      </c>
      <c r="C59" s="20" t="s">
        <v>523</v>
      </c>
      <c r="D59" s="15">
        <v>3890</v>
      </c>
      <c r="E59" s="16">
        <v>2182.2900000000004</v>
      </c>
      <c r="F59" s="16">
        <v>2083.0950000000003</v>
      </c>
    </row>
    <row r="60" spans="1:6">
      <c r="A60" s="10" t="s">
        <v>108</v>
      </c>
      <c r="B60" s="20" t="str">
        <f>"T-"&amp;Tabela11244849[[#This Row],[Part Number]]</f>
        <v>T-T6E6R4-2100-02</v>
      </c>
      <c r="C60" s="27" t="s">
        <v>524</v>
      </c>
      <c r="D60" s="15">
        <v>4855</v>
      </c>
      <c r="E60" s="16">
        <v>2723.6550000000002</v>
      </c>
      <c r="F60" s="16">
        <v>2599.8525000000004</v>
      </c>
    </row>
    <row r="61" spans="1:6">
      <c r="A61" s="10" t="s">
        <v>109</v>
      </c>
      <c r="B61" s="20" t="str">
        <f>"T-"&amp;Tabela11244849[[#This Row],[Part Number]]</f>
        <v>T-T6E2R6-2100-02</v>
      </c>
      <c r="C61" s="27" t="s">
        <v>525</v>
      </c>
      <c r="D61" s="15">
        <v>4976</v>
      </c>
      <c r="E61" s="16">
        <v>2791.5360000000005</v>
      </c>
      <c r="F61" s="16">
        <v>2664.6480000000001</v>
      </c>
    </row>
    <row r="62" spans="1:6">
      <c r="A62" s="10" t="s">
        <v>110</v>
      </c>
      <c r="B62" s="20" t="str">
        <f>"T-"&amp;Tabela11244849[[#This Row],[Part Number]]</f>
        <v>T-T6E3R6-2100-02</v>
      </c>
      <c r="C62" s="20" t="s">
        <v>526</v>
      </c>
      <c r="D62" s="15">
        <v>5433</v>
      </c>
      <c r="E62" s="16">
        <v>3047.913</v>
      </c>
      <c r="F62" s="16">
        <v>2909.3715000000002</v>
      </c>
    </row>
    <row r="63" spans="1:6">
      <c r="A63" s="20"/>
      <c r="B63" s="20"/>
      <c r="C63" s="27"/>
      <c r="D63" s="28"/>
      <c r="E63" s="29"/>
      <c r="F63" s="29"/>
    </row>
    <row r="64" spans="1:6">
      <c r="A64" s="10"/>
      <c r="B64" s="10"/>
      <c r="C64" s="23" t="s">
        <v>158</v>
      </c>
      <c r="D64" s="15"/>
      <c r="E64" s="16"/>
      <c r="F64" s="16"/>
    </row>
    <row r="65" spans="1:6">
      <c r="A65" s="20" t="s">
        <v>527</v>
      </c>
      <c r="B65" s="10" t="str">
        <f>"T-"&amp;Tabela11244849[[#This Row],[Part Number]]</f>
        <v>T-P220012-901</v>
      </c>
      <c r="C65" s="27" t="s">
        <v>532</v>
      </c>
      <c r="D65" s="15">
        <v>509</v>
      </c>
      <c r="E65" s="16">
        <v>285.54900000000004</v>
      </c>
      <c r="F65" s="16">
        <v>272.56950000000006</v>
      </c>
    </row>
    <row r="66" spans="1:6">
      <c r="A66" s="10" t="s">
        <v>528</v>
      </c>
      <c r="B66" s="10" t="str">
        <f>"T-"&amp;Tabela11244849[[#This Row],[Part Number]]</f>
        <v>T-P220013-901</v>
      </c>
      <c r="C66" s="10" t="s">
        <v>530</v>
      </c>
      <c r="D66" s="15">
        <v>407</v>
      </c>
      <c r="E66" s="16">
        <v>228.327</v>
      </c>
      <c r="F66" s="16">
        <v>217.9485</v>
      </c>
    </row>
    <row r="67" spans="1:6">
      <c r="A67" s="10" t="s">
        <v>529</v>
      </c>
      <c r="B67" s="10" t="str">
        <f>"T-"&amp;Tabela11244849[[#This Row],[Part Number]]</f>
        <v>T-P220014-901</v>
      </c>
      <c r="C67" s="12" t="s">
        <v>531</v>
      </c>
      <c r="D67" s="15">
        <v>203</v>
      </c>
      <c r="E67" s="16">
        <v>113.88300000000001</v>
      </c>
      <c r="F67" s="16">
        <v>108.70650000000001</v>
      </c>
    </row>
    <row r="68" spans="1:6">
      <c r="A68" s="10" t="s">
        <v>120</v>
      </c>
      <c r="B68" s="10" t="str">
        <f>"T-"&amp;Tabela11244849[[#This Row],[Part Number]]</f>
        <v>T-P220015-901</v>
      </c>
      <c r="C68" s="27" t="s">
        <v>1253</v>
      </c>
      <c r="D68" s="30">
        <v>436</v>
      </c>
      <c r="E68" s="16">
        <v>244.59600000000003</v>
      </c>
      <c r="F68" s="16">
        <v>233.47800000000004</v>
      </c>
    </row>
    <row r="69" spans="1:6">
      <c r="A69" s="10" t="s">
        <v>90</v>
      </c>
      <c r="B69" s="10" t="str">
        <f>"T-"&amp;Tabela11244849[[#This Row],[Part Number]]</f>
        <v>T-258634-901</v>
      </c>
      <c r="C69" s="27" t="s">
        <v>533</v>
      </c>
      <c r="D69" s="30">
        <v>127</v>
      </c>
      <c r="E69" s="16">
        <v>71.247</v>
      </c>
      <c r="F69" s="16">
        <v>68.008499999999998</v>
      </c>
    </row>
    <row r="70" spans="1:6">
      <c r="A70" s="10" t="s">
        <v>89</v>
      </c>
      <c r="B70" s="10" t="str">
        <f>"T-"&amp;Tabela11244849[[#This Row],[Part Number]]</f>
        <v>T-258633-901</v>
      </c>
      <c r="C70" s="27" t="s">
        <v>1</v>
      </c>
      <c r="D70" s="30">
        <v>402</v>
      </c>
      <c r="E70" s="16">
        <v>225.52200000000002</v>
      </c>
      <c r="F70" s="16">
        <v>215.27100000000002</v>
      </c>
    </row>
    <row r="71" spans="1:6">
      <c r="A71" s="10" t="s">
        <v>113</v>
      </c>
      <c r="B71" s="10" t="str">
        <f>"T-"&amp;Tabela11244849[[#This Row],[Part Number]]</f>
        <v>T-P220362-901</v>
      </c>
      <c r="C71" s="27" t="s">
        <v>539</v>
      </c>
      <c r="D71" s="30">
        <v>290</v>
      </c>
      <c r="E71" s="16">
        <v>162.69000000000003</v>
      </c>
      <c r="F71" s="16">
        <v>155.29500000000002</v>
      </c>
    </row>
    <row r="72" spans="1:6">
      <c r="A72" s="10" t="s">
        <v>114</v>
      </c>
      <c r="B72" s="10" t="str">
        <f>"T-"&amp;Tabela11244849[[#This Row],[Part Number]]</f>
        <v>T-P220362-902</v>
      </c>
      <c r="C72" s="27" t="s">
        <v>540</v>
      </c>
      <c r="D72" s="30">
        <v>391</v>
      </c>
      <c r="E72" s="16">
        <v>219.35100000000003</v>
      </c>
      <c r="F72" s="16">
        <v>209.38050000000001</v>
      </c>
    </row>
    <row r="73" spans="1:6">
      <c r="A73" s="10" t="s">
        <v>534</v>
      </c>
      <c r="B73" s="10" t="str">
        <f>"T-"&amp;Tabela11244849[[#This Row],[Part Number]]</f>
        <v>T-P220019-901</v>
      </c>
      <c r="C73" s="27" t="s">
        <v>541</v>
      </c>
      <c r="D73" s="30">
        <v>606</v>
      </c>
      <c r="E73" s="16">
        <v>339.96600000000001</v>
      </c>
      <c r="F73" s="16">
        <v>324.51300000000003</v>
      </c>
    </row>
    <row r="74" spans="1:6">
      <c r="A74" s="10" t="s">
        <v>535</v>
      </c>
      <c r="B74" s="10" t="str">
        <f>"T-"&amp;Tabela11244849[[#This Row],[Part Number]]</f>
        <v>T-P220019-902</v>
      </c>
      <c r="C74" s="27" t="s">
        <v>542</v>
      </c>
      <c r="D74" s="30">
        <v>707</v>
      </c>
      <c r="E74" s="16">
        <v>396.62700000000001</v>
      </c>
      <c r="F74" s="16">
        <v>378.5985</v>
      </c>
    </row>
    <row r="75" spans="1:6">
      <c r="A75" s="10" t="s">
        <v>111</v>
      </c>
      <c r="B75" s="10" t="str">
        <f>"T-"&amp;Tabela11244849[[#This Row],[Part Number]]</f>
        <v>T-P220020-901</v>
      </c>
      <c r="C75" s="27" t="s">
        <v>543</v>
      </c>
      <c r="D75" s="30">
        <v>610</v>
      </c>
      <c r="E75" s="16">
        <v>342.21000000000004</v>
      </c>
      <c r="F75" s="16">
        <v>326.65500000000003</v>
      </c>
    </row>
    <row r="76" spans="1:6">
      <c r="A76" s="10" t="s">
        <v>536</v>
      </c>
      <c r="B76" s="10" t="str">
        <f>"T-"&amp;Tabela11244849[[#This Row],[Part Number]]</f>
        <v>T-P220069-901</v>
      </c>
      <c r="C76" s="27" t="s">
        <v>544</v>
      </c>
      <c r="D76" s="30">
        <v>102</v>
      </c>
      <c r="E76" s="16">
        <v>57.222000000000008</v>
      </c>
      <c r="F76" s="16">
        <v>54.621000000000002</v>
      </c>
    </row>
    <row r="77" spans="1:6">
      <c r="A77" s="10" t="s">
        <v>112</v>
      </c>
      <c r="B77" s="10" t="str">
        <f>"T-"&amp;Tabela11244849[[#This Row],[Part Number]]</f>
        <v>T-P220020-902</v>
      </c>
      <c r="C77" s="27" t="s">
        <v>545</v>
      </c>
      <c r="D77" s="30">
        <v>839</v>
      </c>
      <c r="E77" s="16">
        <v>470.67900000000003</v>
      </c>
      <c r="F77" s="16">
        <v>449.28449999999998</v>
      </c>
    </row>
    <row r="78" spans="1:6">
      <c r="A78" s="10" t="s">
        <v>537</v>
      </c>
      <c r="B78" s="10" t="str">
        <f>"T-"&amp;Tabela11244849[[#This Row],[Part Number]]</f>
        <v>T-P220070-901</v>
      </c>
      <c r="C78" s="27" t="s">
        <v>546</v>
      </c>
      <c r="D78" s="30">
        <v>1069</v>
      </c>
      <c r="E78" s="16">
        <v>599.70900000000006</v>
      </c>
      <c r="F78" s="16">
        <v>572.44950000000006</v>
      </c>
    </row>
    <row r="79" spans="1:6">
      <c r="A79" s="10" t="s">
        <v>115</v>
      </c>
      <c r="B79" s="10" t="str">
        <f>"T-"&amp;Tabela11244849[[#This Row],[Part Number]]</f>
        <v>T-P220362-903</v>
      </c>
      <c r="C79" s="27" t="s">
        <v>538</v>
      </c>
      <c r="D79" s="30">
        <v>229</v>
      </c>
      <c r="E79" s="16">
        <v>128.46900000000002</v>
      </c>
      <c r="F79" s="16">
        <v>122.62950000000001</v>
      </c>
    </row>
    <row r="80" spans="1:6">
      <c r="A80" s="20" t="s">
        <v>121</v>
      </c>
      <c r="B80" s="10" t="str">
        <f>"T-"&amp;Tabela11244849[[#This Row],[Part Number]]</f>
        <v>T-P220354-001</v>
      </c>
      <c r="C80" s="27" t="s">
        <v>547</v>
      </c>
      <c r="D80" s="30">
        <v>504</v>
      </c>
      <c r="E80" s="16">
        <v>339.2928</v>
      </c>
      <c r="F80" s="16">
        <v>323.87040000000002</v>
      </c>
    </row>
    <row r="81" spans="1:6">
      <c r="A81" s="20" t="s">
        <v>122</v>
      </c>
      <c r="B81" s="10" t="str">
        <f>"T-"&amp;Tabela11244849[[#This Row],[Part Number]]</f>
        <v>T-P220355-001</v>
      </c>
      <c r="C81" s="27" t="s">
        <v>548</v>
      </c>
      <c r="D81" s="30">
        <v>606</v>
      </c>
      <c r="E81" s="16">
        <v>407.95920000000001</v>
      </c>
      <c r="F81" s="16">
        <v>389.41559999999998</v>
      </c>
    </row>
    <row r="82" spans="1:6">
      <c r="A82" s="20" t="s">
        <v>123</v>
      </c>
      <c r="B82" s="10" t="str">
        <f>"T-"&amp;Tabela11244849[[#This Row],[Part Number]]</f>
        <v>T-P220356-001</v>
      </c>
      <c r="C82" s="27" t="s">
        <v>549</v>
      </c>
      <c r="D82" s="30">
        <v>1318</v>
      </c>
      <c r="E82" s="16">
        <v>887.27760000000001</v>
      </c>
      <c r="F82" s="16">
        <v>846.94680000000005</v>
      </c>
    </row>
    <row r="83" spans="1:6">
      <c r="A83" s="20" t="s">
        <v>124</v>
      </c>
      <c r="B83" s="10" t="str">
        <f>"T-"&amp;Tabela11244849[[#This Row],[Part Number]]</f>
        <v>T-P220357-001</v>
      </c>
      <c r="C83" s="27" t="s">
        <v>550</v>
      </c>
      <c r="D83" s="30">
        <v>504</v>
      </c>
      <c r="E83" s="16">
        <v>339.2928</v>
      </c>
      <c r="F83" s="16">
        <v>323.87040000000002</v>
      </c>
    </row>
    <row r="84" spans="1:6">
      <c r="A84" s="20" t="s">
        <v>125</v>
      </c>
      <c r="B84" s="10" t="str">
        <f>"T-"&amp;Tabela11244849[[#This Row],[Part Number]]</f>
        <v>T-P220358-001</v>
      </c>
      <c r="C84" s="27" t="s">
        <v>551</v>
      </c>
      <c r="D84" s="30">
        <v>606</v>
      </c>
      <c r="E84" s="16">
        <v>407.95920000000001</v>
      </c>
      <c r="F84" s="16">
        <v>389.41559999999998</v>
      </c>
    </row>
    <row r="85" spans="1:6">
      <c r="A85" s="20" t="s">
        <v>126</v>
      </c>
      <c r="B85" s="10" t="str">
        <f>"T-"&amp;Tabela11244849[[#This Row],[Part Number]]</f>
        <v>T-P220359-001</v>
      </c>
      <c r="C85" s="27" t="s">
        <v>552</v>
      </c>
      <c r="D85" s="30">
        <v>1318</v>
      </c>
      <c r="E85" s="16">
        <v>887.27760000000001</v>
      </c>
      <c r="F85" s="16">
        <v>846.94680000000005</v>
      </c>
    </row>
    <row r="86" spans="1:6">
      <c r="A86" s="20" t="s">
        <v>127</v>
      </c>
      <c r="B86" s="10" t="str">
        <f>"T-"&amp;Tabela11244849[[#This Row],[Part Number]]</f>
        <v>T-P220360-001</v>
      </c>
      <c r="C86" s="27" t="s">
        <v>553</v>
      </c>
      <c r="D86" s="30">
        <v>560</v>
      </c>
      <c r="E86" s="16">
        <v>376.99200000000008</v>
      </c>
      <c r="F86" s="16">
        <v>359.85600000000005</v>
      </c>
    </row>
    <row r="87" spans="1:6">
      <c r="A87" s="20" t="s">
        <v>128</v>
      </c>
      <c r="B87" s="10" t="str">
        <f>"T-"&amp;Tabela11244849[[#This Row],[Part Number]]</f>
        <v>T-P220361-001</v>
      </c>
      <c r="C87" s="27" t="s">
        <v>554</v>
      </c>
      <c r="D87" s="30">
        <v>839</v>
      </c>
      <c r="E87" s="16">
        <v>564.81479999999999</v>
      </c>
      <c r="F87" s="16">
        <v>539.14139999999998</v>
      </c>
    </row>
    <row r="88" spans="1:6">
      <c r="A88" s="20" t="s">
        <v>493</v>
      </c>
      <c r="B88" s="10" t="str">
        <f>"T-"&amp;Tabela11244849[[#This Row],[Part Number]]</f>
        <v>T-258686-002</v>
      </c>
      <c r="C88" s="27" t="s">
        <v>495</v>
      </c>
      <c r="D88" s="30">
        <v>249</v>
      </c>
      <c r="E88" s="16">
        <v>139.68900000000002</v>
      </c>
      <c r="F88" s="16">
        <v>133.33950000000002</v>
      </c>
    </row>
    <row r="89" spans="1:6" ht="27">
      <c r="A89" s="20" t="s">
        <v>555</v>
      </c>
      <c r="B89" s="10" t="str">
        <f>"T-"&amp;Tabela11244849[[#This Row],[Part Number]]</f>
        <v>T-P220405-901</v>
      </c>
      <c r="C89" s="27" t="s">
        <v>567</v>
      </c>
      <c r="D89" s="30">
        <v>1814</v>
      </c>
      <c r="E89" s="16">
        <v>1017.6540000000001</v>
      </c>
      <c r="F89" s="16">
        <v>971.39700000000005</v>
      </c>
    </row>
    <row r="90" spans="1:6" ht="27">
      <c r="A90" s="20" t="s">
        <v>116</v>
      </c>
      <c r="B90" s="10" t="str">
        <f>"T-"&amp;Tabela11244849[[#This Row],[Part Number]]</f>
        <v>T-P220382-901</v>
      </c>
      <c r="C90" s="27" t="s">
        <v>556</v>
      </c>
      <c r="D90" s="30">
        <v>1814</v>
      </c>
      <c r="E90" s="16">
        <v>1017.6540000000001</v>
      </c>
      <c r="F90" s="16">
        <v>971.39700000000005</v>
      </c>
    </row>
    <row r="91" spans="1:6" ht="27">
      <c r="A91" s="20" t="s">
        <v>117</v>
      </c>
      <c r="B91" s="10" t="str">
        <f>"T-"&amp;Tabela11244849[[#This Row],[Part Number]]</f>
        <v>T-P220383-901</v>
      </c>
      <c r="C91" s="27" t="s">
        <v>557</v>
      </c>
      <c r="D91" s="30">
        <v>2525</v>
      </c>
      <c r="E91" s="16">
        <v>1416.5250000000001</v>
      </c>
      <c r="F91" s="16">
        <v>1352.1375</v>
      </c>
    </row>
    <row r="92" spans="1:6" ht="27">
      <c r="A92" s="20" t="s">
        <v>118</v>
      </c>
      <c r="B92" s="10" t="str">
        <f>"T-"&amp;Tabela11244849[[#This Row],[Part Number]]</f>
        <v>T-P220386-901</v>
      </c>
      <c r="C92" s="27" t="s">
        <v>558</v>
      </c>
      <c r="D92" s="30">
        <v>1934</v>
      </c>
      <c r="E92" s="16">
        <v>1084.9740000000002</v>
      </c>
      <c r="F92" s="16">
        <v>1035.6570000000002</v>
      </c>
    </row>
    <row r="93" spans="1:6" ht="27">
      <c r="A93" s="20" t="s">
        <v>119</v>
      </c>
      <c r="B93" s="10" t="str">
        <f>"T-"&amp;Tabela11244849[[#This Row],[Part Number]]</f>
        <v>T-P220387-901</v>
      </c>
      <c r="C93" s="27" t="s">
        <v>559</v>
      </c>
      <c r="D93" s="30">
        <v>3066</v>
      </c>
      <c r="E93" s="16">
        <v>1720.0260000000003</v>
      </c>
      <c r="F93" s="16">
        <v>1641.8430000000001</v>
      </c>
    </row>
    <row r="94" spans="1:6">
      <c r="A94" s="40" t="s">
        <v>560</v>
      </c>
    </row>
    <row r="95" spans="1:6">
      <c r="A95" s="40" t="s">
        <v>561</v>
      </c>
    </row>
    <row r="96" spans="1:6">
      <c r="A96" s="40" t="s">
        <v>562</v>
      </c>
    </row>
    <row r="97" spans="1:6">
      <c r="A97" s="40" t="s">
        <v>563</v>
      </c>
    </row>
    <row r="98" spans="1:6">
      <c r="A98" s="40" t="s">
        <v>564</v>
      </c>
    </row>
    <row r="99" spans="1:6">
      <c r="A99" s="40" t="s">
        <v>565</v>
      </c>
    </row>
    <row r="100" spans="1:6">
      <c r="A100" s="40" t="s">
        <v>1245</v>
      </c>
    </row>
    <row r="101" spans="1:6">
      <c r="A101" s="40" t="s">
        <v>566</v>
      </c>
    </row>
    <row r="104" spans="1:6" ht="89.25" customHeight="1" thickBot="1">
      <c r="A104" s="17" t="s">
        <v>75</v>
      </c>
      <c r="B104" s="9"/>
      <c r="C104" s="9"/>
      <c r="D104" s="9"/>
      <c r="E104" s="9"/>
    </row>
    <row r="105" spans="1:6" ht="20.25" thickTop="1">
      <c r="A105" s="25" t="s">
        <v>1246</v>
      </c>
      <c r="B105" s="26"/>
      <c r="C105" s="26"/>
      <c r="D105" s="5"/>
      <c r="E105" s="5"/>
    </row>
    <row r="106" spans="1:6" s="13" customFormat="1" ht="27">
      <c r="A106" s="14" t="s">
        <v>5</v>
      </c>
      <c r="B106" s="14" t="s">
        <v>0</v>
      </c>
      <c r="C106" s="14" t="s">
        <v>2</v>
      </c>
      <c r="D106" s="11" t="s">
        <v>3</v>
      </c>
      <c r="E106" s="22" t="s">
        <v>157</v>
      </c>
      <c r="F106" s="11" t="s">
        <v>4</v>
      </c>
    </row>
    <row r="107" spans="1:6" ht="27" customHeight="1">
      <c r="A107" s="10" t="s">
        <v>76</v>
      </c>
      <c r="B107" s="20" t="str">
        <f>"T-"&amp;Tabela1124484950[[#This Row],[Part Number]]</f>
        <v>T-T82X4-2100-0</v>
      </c>
      <c r="C107" s="12" t="s">
        <v>568</v>
      </c>
      <c r="D107" s="15">
        <v>2882</v>
      </c>
      <c r="E107" s="16">
        <v>1616.8020000000001</v>
      </c>
      <c r="F107" s="16">
        <v>1543.3109999999999</v>
      </c>
    </row>
    <row r="108" spans="1:6" ht="27" customHeight="1">
      <c r="A108" s="10" t="s">
        <v>77</v>
      </c>
      <c r="B108" s="20" t="str">
        <f>"T-"&amp;Tabela1124484950[[#This Row],[Part Number]]</f>
        <v>T-T83X4-2100-0</v>
      </c>
      <c r="C108" s="12" t="s">
        <v>569</v>
      </c>
      <c r="D108" s="15">
        <v>3092</v>
      </c>
      <c r="E108" s="16">
        <v>1734.6120000000003</v>
      </c>
      <c r="F108" s="16">
        <v>1655.7660000000001</v>
      </c>
    </row>
    <row r="109" spans="1:6" ht="27" customHeight="1">
      <c r="A109" s="10" t="s">
        <v>78</v>
      </c>
      <c r="B109" s="20" t="str">
        <f>"T-"&amp;Tabela1124484950[[#This Row],[Part Number]]</f>
        <v>T-T82X6-2100-0</v>
      </c>
      <c r="C109" s="12" t="s">
        <v>570</v>
      </c>
      <c r="D109" s="15">
        <v>5087</v>
      </c>
      <c r="E109" s="16">
        <v>2853.8070000000002</v>
      </c>
      <c r="F109" s="16">
        <v>2724.0884999999998</v>
      </c>
    </row>
    <row r="110" spans="1:6" ht="27" customHeight="1">
      <c r="A110" s="10" t="s">
        <v>79</v>
      </c>
      <c r="B110" s="20" t="str">
        <f>"T-"&amp;Tabela1124484950[[#This Row],[Part Number]]</f>
        <v>T-T83X6-2100-0</v>
      </c>
      <c r="C110" s="12" t="s">
        <v>571</v>
      </c>
      <c r="D110" s="15">
        <v>5297</v>
      </c>
      <c r="E110" s="16">
        <v>2971.6170000000006</v>
      </c>
      <c r="F110" s="16">
        <v>2836.5435000000002</v>
      </c>
    </row>
    <row r="111" spans="1:6">
      <c r="A111" s="10" t="s">
        <v>80</v>
      </c>
      <c r="B111" s="20" t="str">
        <f>"T-"&amp;Tabela1124484950[[#This Row],[Part Number]]</f>
        <v>T-T82X8-2100-0</v>
      </c>
      <c r="C111" s="12" t="s">
        <v>572</v>
      </c>
      <c r="D111" s="15">
        <v>6977</v>
      </c>
      <c r="E111" s="16">
        <v>3914.0970000000002</v>
      </c>
      <c r="F111" s="16">
        <v>3736.1835000000001</v>
      </c>
    </row>
    <row r="112" spans="1:6">
      <c r="A112" s="20" t="s">
        <v>81</v>
      </c>
      <c r="B112" s="20" t="str">
        <f>"T-"&amp;Tabela1124484950[[#This Row],[Part Number]]</f>
        <v>T-T83X8-2100-0</v>
      </c>
      <c r="C112" s="27" t="s">
        <v>573</v>
      </c>
      <c r="D112" s="28">
        <v>7187</v>
      </c>
      <c r="E112" s="16">
        <v>4031.9070000000002</v>
      </c>
      <c r="F112" s="16">
        <v>3848.6385</v>
      </c>
    </row>
    <row r="113" spans="1:6">
      <c r="A113" s="20"/>
      <c r="B113" s="20"/>
      <c r="C113" s="27"/>
      <c r="D113" s="28"/>
      <c r="E113" s="29"/>
      <c r="F113" s="29"/>
    </row>
    <row r="114" spans="1:6">
      <c r="A114" s="10"/>
      <c r="B114" s="10"/>
      <c r="C114" s="23" t="s">
        <v>158</v>
      </c>
      <c r="D114" s="15"/>
      <c r="E114" s="16"/>
      <c r="F114" s="16"/>
    </row>
    <row r="115" spans="1:6">
      <c r="A115" s="20" t="s">
        <v>574</v>
      </c>
      <c r="B115" s="10" t="str">
        <f>"T-"&amp;Tabela1124484950[[#This Row],[Part Number]]</f>
        <v>T-258771-001</v>
      </c>
      <c r="C115" s="27" t="s">
        <v>608</v>
      </c>
      <c r="D115" s="15">
        <v>509</v>
      </c>
      <c r="E115" s="16">
        <v>285.54900000000004</v>
      </c>
      <c r="F115" s="16">
        <v>272.56950000000006</v>
      </c>
    </row>
    <row r="116" spans="1:6">
      <c r="A116" s="10" t="s">
        <v>575</v>
      </c>
      <c r="B116" s="10" t="str">
        <f>"T-"&amp;Tabela1124484950[[#This Row],[Part Number]]</f>
        <v>T-P220005-901</v>
      </c>
      <c r="C116" s="10" t="s">
        <v>577</v>
      </c>
      <c r="D116" s="15">
        <v>407</v>
      </c>
      <c r="E116" s="16">
        <v>228.327</v>
      </c>
      <c r="F116" s="16">
        <v>217.9485</v>
      </c>
    </row>
    <row r="117" spans="1:6">
      <c r="A117" s="10" t="s">
        <v>576</v>
      </c>
      <c r="B117" s="10" t="str">
        <f>"T-"&amp;Tabela1124484950[[#This Row],[Part Number]]</f>
        <v>T-258772-001</v>
      </c>
      <c r="C117" s="12" t="s">
        <v>531</v>
      </c>
      <c r="D117" s="15">
        <v>203</v>
      </c>
      <c r="E117" s="16">
        <v>113.88300000000001</v>
      </c>
      <c r="F117" s="16">
        <v>108.70650000000001</v>
      </c>
    </row>
    <row r="118" spans="1:6">
      <c r="A118" s="10" t="s">
        <v>91</v>
      </c>
      <c r="B118" s="10" t="str">
        <f>"T-"&amp;Tabela1124484950[[#This Row],[Part Number]]</f>
        <v>T-258637-901</v>
      </c>
      <c r="C118" s="27" t="s">
        <v>1254</v>
      </c>
      <c r="D118" s="30">
        <v>458</v>
      </c>
      <c r="E118" s="16">
        <v>256.93800000000005</v>
      </c>
      <c r="F118" s="16">
        <v>245.25900000000001</v>
      </c>
    </row>
    <row r="119" spans="1:6">
      <c r="A119" s="10" t="s">
        <v>90</v>
      </c>
      <c r="B119" s="10" t="str">
        <f>"T-"&amp;Tabela1124484950[[#This Row],[Part Number]]</f>
        <v>T-258634-901</v>
      </c>
      <c r="C119" s="27" t="s">
        <v>533</v>
      </c>
      <c r="D119" s="30">
        <v>127</v>
      </c>
      <c r="E119" s="16">
        <v>71.247</v>
      </c>
      <c r="F119" s="16">
        <v>68.008499999999998</v>
      </c>
    </row>
    <row r="120" spans="1:6">
      <c r="A120" s="10" t="s">
        <v>89</v>
      </c>
      <c r="B120" s="10" t="str">
        <f>"T-"&amp;Tabela1124484950[[#This Row],[Part Number]]</f>
        <v>T-258633-901</v>
      </c>
      <c r="C120" s="27" t="s">
        <v>1</v>
      </c>
      <c r="D120" s="30">
        <v>402</v>
      </c>
      <c r="E120" s="16">
        <v>225.52200000000002</v>
      </c>
      <c r="F120" s="16">
        <v>215.27100000000002</v>
      </c>
    </row>
    <row r="121" spans="1:6">
      <c r="A121" s="10" t="s">
        <v>86</v>
      </c>
      <c r="B121" s="10" t="str">
        <f>"T-"&amp;Tabela1124484950[[#This Row],[Part Number]]</f>
        <v>T-258712-003</v>
      </c>
      <c r="C121" s="27" t="s">
        <v>581</v>
      </c>
      <c r="D121" s="30">
        <v>290</v>
      </c>
      <c r="E121" s="16">
        <v>162.69000000000003</v>
      </c>
      <c r="F121" s="16">
        <v>155.29500000000002</v>
      </c>
    </row>
    <row r="122" spans="1:6">
      <c r="A122" s="10" t="s">
        <v>87</v>
      </c>
      <c r="B122" s="10" t="str">
        <f>"T-"&amp;Tabela1124484950[[#This Row],[Part Number]]</f>
        <v>T-258712-002</v>
      </c>
      <c r="C122" s="27" t="s">
        <v>582</v>
      </c>
      <c r="D122" s="30">
        <v>391</v>
      </c>
      <c r="E122" s="16">
        <v>219.35100000000003</v>
      </c>
      <c r="F122" s="16">
        <v>209.38050000000001</v>
      </c>
    </row>
    <row r="123" spans="1:6">
      <c r="A123" s="10" t="s">
        <v>88</v>
      </c>
      <c r="B123" s="10" t="str">
        <f>"T-"&amp;Tabela1124484950[[#This Row],[Part Number]]</f>
        <v>T-258712-001</v>
      </c>
      <c r="C123" s="27" t="s">
        <v>583</v>
      </c>
      <c r="D123" s="30">
        <v>636</v>
      </c>
      <c r="E123" s="16">
        <v>356.79600000000005</v>
      </c>
      <c r="F123" s="16">
        <v>340.57800000000003</v>
      </c>
    </row>
    <row r="124" spans="1:6">
      <c r="A124" s="10" t="s">
        <v>578</v>
      </c>
      <c r="B124" s="10" t="str">
        <f>"T-"&amp;Tabela1124484950[[#This Row],[Part Number]]</f>
        <v>T-170829-001</v>
      </c>
      <c r="C124" s="27" t="s">
        <v>584</v>
      </c>
      <c r="D124" s="30">
        <v>229</v>
      </c>
      <c r="E124" s="16">
        <v>128.46900000000002</v>
      </c>
      <c r="F124" s="16">
        <v>122.62950000000001</v>
      </c>
    </row>
    <row r="125" spans="1:6">
      <c r="A125" s="10" t="s">
        <v>579</v>
      </c>
      <c r="B125" s="10" t="str">
        <f>"T-"&amp;Tabela1124484950[[#This Row],[Part Number]]</f>
        <v>T-170830-001</v>
      </c>
      <c r="C125" s="27" t="s">
        <v>585</v>
      </c>
      <c r="D125" s="30">
        <v>255</v>
      </c>
      <c r="E125" s="16">
        <v>143.05500000000004</v>
      </c>
      <c r="F125" s="16">
        <v>136.55250000000001</v>
      </c>
    </row>
    <row r="126" spans="1:6">
      <c r="A126" s="10" t="s">
        <v>580</v>
      </c>
      <c r="B126" s="10" t="str">
        <f>"T-"&amp;Tabela1124484950[[#This Row],[Part Number]]</f>
        <v>T-172444-001</v>
      </c>
      <c r="C126" s="27" t="s">
        <v>586</v>
      </c>
      <c r="D126" s="30">
        <v>178</v>
      </c>
      <c r="E126" s="16">
        <v>99.858000000000004</v>
      </c>
      <c r="F126" s="16">
        <v>95.319000000000003</v>
      </c>
    </row>
    <row r="127" spans="1:6">
      <c r="A127" s="10" t="s">
        <v>85</v>
      </c>
      <c r="B127" s="10" t="str">
        <f>"T-"&amp;Tabela1124484950[[#This Row],[Part Number]]</f>
        <v>T-258615-001</v>
      </c>
      <c r="C127" s="27" t="s">
        <v>587</v>
      </c>
      <c r="D127" s="30">
        <v>1348</v>
      </c>
      <c r="E127" s="16">
        <v>756.22800000000007</v>
      </c>
      <c r="F127" s="16">
        <v>721.85400000000004</v>
      </c>
    </row>
    <row r="128" spans="1:6">
      <c r="A128" s="10" t="s">
        <v>84</v>
      </c>
      <c r="B128" s="10" t="str">
        <f>"T-"&amp;Tabela1124484950[[#This Row],[Part Number]]</f>
        <v>T-258615-002</v>
      </c>
      <c r="C128" s="27" t="s">
        <v>588</v>
      </c>
      <c r="D128" s="30">
        <v>865</v>
      </c>
      <c r="E128" s="16">
        <v>485.2650000000001</v>
      </c>
      <c r="F128" s="16">
        <v>463.20750000000004</v>
      </c>
    </row>
    <row r="129" spans="1:6">
      <c r="A129" s="10" t="s">
        <v>82</v>
      </c>
      <c r="B129" s="10" t="str">
        <f>"T-"&amp;Tabela1124484950[[#This Row],[Part Number]]</f>
        <v>T-258615-003</v>
      </c>
      <c r="C129" s="27" t="s">
        <v>589</v>
      </c>
      <c r="D129" s="30">
        <v>662</v>
      </c>
      <c r="E129" s="16">
        <v>371.38200000000006</v>
      </c>
      <c r="F129" s="16">
        <v>354.50100000000003</v>
      </c>
    </row>
    <row r="130" spans="1:6">
      <c r="A130" s="20" t="s">
        <v>83</v>
      </c>
      <c r="B130" s="10" t="str">
        <f>"T-"&amp;Tabela1124484950[[#This Row],[Part Number]]</f>
        <v>T-P220348-001</v>
      </c>
      <c r="C130" s="27" t="s">
        <v>609</v>
      </c>
      <c r="D130" s="30">
        <v>697</v>
      </c>
      <c r="E130" s="16">
        <v>469.22040000000004</v>
      </c>
      <c r="F130" s="16">
        <v>447.89220000000006</v>
      </c>
    </row>
    <row r="131" spans="1:6">
      <c r="A131" s="20" t="s">
        <v>92</v>
      </c>
      <c r="B131" s="10" t="str">
        <f>"T-"&amp;Tabela1124484950[[#This Row],[Part Number]]</f>
        <v>T-258704-001</v>
      </c>
      <c r="C131" s="27" t="s">
        <v>590</v>
      </c>
      <c r="D131" s="30">
        <v>636</v>
      </c>
      <c r="E131" s="16">
        <v>428.15519999999998</v>
      </c>
      <c r="F131" s="16">
        <v>408.6936</v>
      </c>
    </row>
    <row r="132" spans="1:6">
      <c r="A132" s="20" t="s">
        <v>93</v>
      </c>
      <c r="B132" s="10" t="str">
        <f>"T-"&amp;Tabela1124484950[[#This Row],[Part Number]]</f>
        <v>T-258704-002</v>
      </c>
      <c r="C132" s="27" t="s">
        <v>591</v>
      </c>
      <c r="D132" s="30">
        <v>789</v>
      </c>
      <c r="E132" s="16">
        <v>531.15480000000002</v>
      </c>
      <c r="F132" s="16">
        <v>507.01140000000004</v>
      </c>
    </row>
    <row r="133" spans="1:6">
      <c r="A133" s="20" t="s">
        <v>94</v>
      </c>
      <c r="B133" s="10" t="str">
        <f>"T-"&amp;Tabela1124484950[[#This Row],[Part Number]]</f>
        <v>T-258705-001</v>
      </c>
      <c r="C133" s="27" t="s">
        <v>592</v>
      </c>
      <c r="D133" s="30">
        <v>789</v>
      </c>
      <c r="E133" s="16">
        <v>531.15480000000002</v>
      </c>
      <c r="F133" s="16">
        <v>507.01140000000004</v>
      </c>
    </row>
    <row r="134" spans="1:6">
      <c r="A134" s="20" t="s">
        <v>95</v>
      </c>
      <c r="B134" s="10" t="str">
        <f>"T-"&amp;Tabela1124484950[[#This Row],[Part Number]]</f>
        <v>T-258705-002</v>
      </c>
      <c r="C134" s="27" t="s">
        <v>593</v>
      </c>
      <c r="D134" s="30">
        <v>891</v>
      </c>
      <c r="E134" s="16">
        <v>599.82120000000009</v>
      </c>
      <c r="F134" s="16">
        <v>572.5566</v>
      </c>
    </row>
    <row r="135" spans="1:6">
      <c r="A135" s="20" t="s">
        <v>96</v>
      </c>
      <c r="B135" s="10" t="str">
        <f>"T-"&amp;Tabela1124484950[[#This Row],[Part Number]]</f>
        <v>T-258706-001</v>
      </c>
      <c r="C135" s="27" t="s">
        <v>594</v>
      </c>
      <c r="D135" s="30">
        <v>1043</v>
      </c>
      <c r="E135" s="16">
        <v>702.14760000000001</v>
      </c>
      <c r="F135" s="16">
        <v>670.23179999999991</v>
      </c>
    </row>
    <row r="136" spans="1:6">
      <c r="A136" s="20" t="s">
        <v>97</v>
      </c>
      <c r="B136" s="10" t="str">
        <f>"T-"&amp;Tabela1124484950[[#This Row],[Part Number]]</f>
        <v>T-258706-002</v>
      </c>
      <c r="C136" s="27" t="s">
        <v>597</v>
      </c>
      <c r="D136" s="30">
        <v>1144</v>
      </c>
      <c r="E136" s="16">
        <v>770.14080000000013</v>
      </c>
      <c r="F136" s="16">
        <v>735.13440000000003</v>
      </c>
    </row>
    <row r="137" spans="1:6">
      <c r="A137" s="20" t="s">
        <v>98</v>
      </c>
      <c r="B137" s="10" t="str">
        <f>"T-"&amp;Tabela1124484950[[#This Row],[Part Number]]</f>
        <v>T-258707-001</v>
      </c>
      <c r="C137" s="27" t="s">
        <v>595</v>
      </c>
      <c r="D137" s="30">
        <v>712</v>
      </c>
      <c r="E137" s="16">
        <v>479.3184</v>
      </c>
      <c r="F137" s="16">
        <v>457.53120000000001</v>
      </c>
    </row>
    <row r="138" spans="1:6">
      <c r="A138" s="20" t="s">
        <v>99</v>
      </c>
      <c r="B138" s="10" t="str">
        <f>"T-"&amp;Tabela1124484950[[#This Row],[Part Number]]</f>
        <v>T-258707-002</v>
      </c>
      <c r="C138" s="27" t="s">
        <v>596</v>
      </c>
      <c r="D138" s="30">
        <v>839</v>
      </c>
      <c r="E138" s="16">
        <v>564.81479999999999</v>
      </c>
      <c r="F138" s="16">
        <v>539.14139999999998</v>
      </c>
    </row>
    <row r="139" spans="1:6">
      <c r="A139" s="20" t="s">
        <v>598</v>
      </c>
      <c r="B139" s="10" t="str">
        <f>"T-"&amp;Tabela1124484950[[#This Row],[Part Number]]</f>
        <v>T-250673-001</v>
      </c>
      <c r="C139" s="27" t="s">
        <v>602</v>
      </c>
      <c r="D139" s="30">
        <v>74</v>
      </c>
      <c r="E139" s="16">
        <v>41.514000000000003</v>
      </c>
      <c r="F139" s="16">
        <v>39.627000000000002</v>
      </c>
    </row>
    <row r="140" spans="1:6">
      <c r="A140" s="20" t="s">
        <v>599</v>
      </c>
      <c r="B140" s="10" t="str">
        <f>"T-"&amp;Tabela1124484950[[#This Row],[Part Number]]</f>
        <v>T-250673-002</v>
      </c>
      <c r="C140" s="27" t="s">
        <v>603</v>
      </c>
      <c r="D140" s="30">
        <v>62</v>
      </c>
      <c r="E140" s="16">
        <v>34.782000000000004</v>
      </c>
      <c r="F140" s="16">
        <v>33.201000000000001</v>
      </c>
    </row>
    <row r="141" spans="1:6">
      <c r="A141" s="20" t="s">
        <v>600</v>
      </c>
      <c r="B141" s="10" t="str">
        <f>"T-"&amp;Tabela1124484950[[#This Row],[Part Number]]</f>
        <v>T-250673-003</v>
      </c>
      <c r="C141" s="27" t="s">
        <v>604</v>
      </c>
      <c r="D141" s="30">
        <v>51</v>
      </c>
      <c r="E141" s="16">
        <v>28.611000000000004</v>
      </c>
      <c r="F141" s="16">
        <v>27.310500000000001</v>
      </c>
    </row>
    <row r="142" spans="1:6">
      <c r="A142" s="20" t="s">
        <v>601</v>
      </c>
      <c r="B142" s="10" t="str">
        <f>"T-"&amp;Tabela1124484950[[#This Row],[Part Number]]</f>
        <v>T-258686-001</v>
      </c>
      <c r="C142" s="27" t="s">
        <v>605</v>
      </c>
      <c r="D142" s="30">
        <v>249</v>
      </c>
      <c r="E142" s="16">
        <v>139.68900000000002</v>
      </c>
      <c r="F142" s="16">
        <v>133.33950000000002</v>
      </c>
    </row>
    <row r="143" spans="1:6">
      <c r="A143" s="20" t="s">
        <v>83</v>
      </c>
      <c r="B143" s="10" t="str">
        <f>"T-"&amp;Tabela1124484950[[#This Row],[Part Number]]</f>
        <v>T-P220348-001</v>
      </c>
      <c r="C143" s="27" t="s">
        <v>610</v>
      </c>
      <c r="D143" s="30">
        <v>697</v>
      </c>
      <c r="E143" s="16">
        <v>391.01700000000005</v>
      </c>
      <c r="F143" s="16">
        <v>373.24350000000004</v>
      </c>
    </row>
    <row r="144" spans="1:6">
      <c r="A144" s="40" t="s">
        <v>606</v>
      </c>
    </row>
    <row r="145" spans="1:1">
      <c r="A145" s="40" t="s">
        <v>607</v>
      </c>
    </row>
    <row r="146" spans="1:1">
      <c r="A146" s="40" t="s">
        <v>1247</v>
      </c>
    </row>
    <row r="147" spans="1:1">
      <c r="A147" s="32"/>
    </row>
    <row r="148" spans="1:1">
      <c r="A148" s="32"/>
    </row>
    <row r="149" spans="1:1">
      <c r="A149" s="32"/>
    </row>
    <row r="150" spans="1:1">
      <c r="A150" s="32"/>
    </row>
    <row r="151" spans="1:1">
      <c r="A151" s="32"/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4"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12454-E76F-4D10-9995-3EBCA2D8E8F6}">
  <sheetPr codeName="Arkusz7"/>
  <dimension ref="A2:F164"/>
  <sheetViews>
    <sheetView zoomScale="110" zoomScaleNormal="110" workbookViewId="0">
      <selection activeCell="G2" sqref="G2"/>
    </sheetView>
  </sheetViews>
  <sheetFormatPr defaultRowHeight="19.5"/>
  <cols>
    <col min="1" max="1" width="16.75" customWidth="1"/>
    <col min="2" max="2" width="15.75" bestFit="1" customWidth="1"/>
    <col min="3" max="3" width="35.625" customWidth="1"/>
    <col min="4" max="7" width="8.625" customWidth="1"/>
  </cols>
  <sheetData>
    <row r="2" spans="1:6" ht="89.25" customHeight="1" thickBot="1">
      <c r="A2" s="17" t="s">
        <v>860</v>
      </c>
      <c r="B2" s="9"/>
      <c r="C2" s="9"/>
      <c r="D2" s="9"/>
      <c r="E2" s="9"/>
    </row>
    <row r="3" spans="1:6" s="13" customFormat="1" ht="27.75" thickTop="1">
      <c r="A3" s="14" t="s">
        <v>5</v>
      </c>
      <c r="B3" s="14" t="s">
        <v>0</v>
      </c>
      <c r="C3" s="14" t="s">
        <v>2</v>
      </c>
      <c r="D3" s="11" t="s">
        <v>3</v>
      </c>
      <c r="E3" s="22" t="s">
        <v>157</v>
      </c>
      <c r="F3" s="11" t="s">
        <v>4</v>
      </c>
    </row>
    <row r="4" spans="1:6" ht="27" customHeight="1">
      <c r="A4" s="10" t="s">
        <v>853</v>
      </c>
      <c r="B4" s="20" t="str">
        <f>"T-"&amp;REPLACE(A4,FIND("-",A4,3),1,"")</f>
        <v>T-ZD22042D0EG00EZ</v>
      </c>
      <c r="C4" s="10" t="s">
        <v>857</v>
      </c>
      <c r="D4" s="15">
        <v>328.84</v>
      </c>
      <c r="E4" s="16">
        <v>160.07766779999997</v>
      </c>
      <c r="F4" s="16">
        <v>146.1578706</v>
      </c>
    </row>
    <row r="5" spans="1:6" ht="27" customHeight="1">
      <c r="A5" s="10" t="s">
        <v>855</v>
      </c>
      <c r="B5" s="20" t="str">
        <f t="shared" ref="B5:B7" si="0">"T-"&amp;REPLACE(A5,FIND("-",A5,3),1,"")</f>
        <v>T-ZD22042D1EG00EZ</v>
      </c>
      <c r="C5" s="10" t="s">
        <v>859</v>
      </c>
      <c r="D5" s="15">
        <v>355.39</v>
      </c>
      <c r="E5" s="16">
        <v>173.00207504999995</v>
      </c>
      <c r="F5" s="16">
        <v>157.95841634999999</v>
      </c>
    </row>
    <row r="6" spans="1:6" ht="27" customHeight="1">
      <c r="A6" s="10" t="s">
        <v>852</v>
      </c>
      <c r="B6" s="20" t="str">
        <f t="shared" si="0"/>
        <v>T-ZD22042T0EG00EZ</v>
      </c>
      <c r="C6" s="20" t="s">
        <v>856</v>
      </c>
      <c r="D6" s="15">
        <v>336.43</v>
      </c>
      <c r="E6" s="16">
        <v>163.77244184999998</v>
      </c>
      <c r="F6" s="16">
        <v>149.53135995000002</v>
      </c>
    </row>
    <row r="7" spans="1:6" ht="27" customHeight="1">
      <c r="A7" s="10" t="s">
        <v>854</v>
      </c>
      <c r="B7" s="20" t="str">
        <f t="shared" si="0"/>
        <v>T-ZD22042T1EG00EZ</v>
      </c>
      <c r="C7" s="10" t="s">
        <v>858</v>
      </c>
      <c r="D7" s="15">
        <v>362.99</v>
      </c>
      <c r="E7" s="16">
        <v>176.70171705000001</v>
      </c>
      <c r="F7" s="16">
        <v>161.33635035000003</v>
      </c>
    </row>
    <row r="10" spans="1:6" ht="89.25" customHeight="1" thickBot="1">
      <c r="A10" s="17" t="s">
        <v>861</v>
      </c>
      <c r="B10" s="9"/>
      <c r="C10" s="9"/>
      <c r="D10" s="9"/>
      <c r="E10" s="9"/>
    </row>
    <row r="11" spans="1:6" s="13" customFormat="1" ht="27.75" thickTop="1">
      <c r="A11" s="14" t="s">
        <v>5</v>
      </c>
      <c r="B11" s="14" t="s">
        <v>0</v>
      </c>
      <c r="C11" s="14" t="s">
        <v>2</v>
      </c>
      <c r="D11" s="11" t="s">
        <v>3</v>
      </c>
      <c r="E11" s="22" t="s">
        <v>157</v>
      </c>
      <c r="F11" s="11" t="s">
        <v>4</v>
      </c>
    </row>
    <row r="12" spans="1:6" ht="27" customHeight="1">
      <c r="A12" s="10" t="s">
        <v>862</v>
      </c>
      <c r="B12" s="20" t="str">
        <f>"T-"&amp;REPLACE(A12,FIND("-",A12,3),1,"")</f>
        <v>T-ZD2304231EC00EZ</v>
      </c>
      <c r="C12" s="12" t="s">
        <v>879</v>
      </c>
      <c r="D12" s="15">
        <v>517.28</v>
      </c>
      <c r="E12" s="16">
        <v>251.80931759999996</v>
      </c>
      <c r="F12" s="16">
        <v>229.9128552</v>
      </c>
    </row>
    <row r="13" spans="1:6" ht="27" customHeight="1">
      <c r="A13" s="10" t="s">
        <v>863</v>
      </c>
      <c r="B13" s="20" t="str">
        <f t="shared" ref="B13:B28" si="1">"T-"&amp;REPLACE(A13,FIND("-",A13,3),1,"")</f>
        <v>T-ZD2304232EC00EZ</v>
      </c>
      <c r="C13" s="12" t="s">
        <v>880</v>
      </c>
      <c r="D13" s="15">
        <v>765.18</v>
      </c>
      <c r="E13" s="16">
        <v>372.48579809999995</v>
      </c>
      <c r="F13" s="16">
        <v>340.0957287</v>
      </c>
    </row>
    <row r="14" spans="1:6" ht="27" customHeight="1">
      <c r="A14" s="10" t="s">
        <v>864</v>
      </c>
      <c r="B14" s="20" t="str">
        <f t="shared" si="1"/>
        <v>T-ZD23042D0EC00EZ</v>
      </c>
      <c r="C14" s="27" t="s">
        <v>881</v>
      </c>
      <c r="D14" s="15">
        <v>457.85</v>
      </c>
      <c r="E14" s="16">
        <v>222.87909074999996</v>
      </c>
      <c r="F14" s="16">
        <v>203.49830024999997</v>
      </c>
    </row>
    <row r="15" spans="1:6" ht="27" customHeight="1">
      <c r="A15" s="10" t="s">
        <v>865</v>
      </c>
      <c r="B15" s="20" t="str">
        <f t="shared" si="1"/>
        <v>T-ZD23042D0ED02EZ</v>
      </c>
      <c r="C15" s="12" t="s">
        <v>1255</v>
      </c>
      <c r="D15" s="15">
        <v>594.42999999999995</v>
      </c>
      <c r="E15" s="16">
        <v>289.36555184999997</v>
      </c>
      <c r="F15" s="16">
        <v>264.20332994999995</v>
      </c>
    </row>
    <row r="16" spans="1:6" ht="27">
      <c r="A16" s="20" t="s">
        <v>866</v>
      </c>
      <c r="B16" s="20" t="str">
        <f t="shared" si="1"/>
        <v>T-ZD23042D0EG00EZ</v>
      </c>
      <c r="C16" s="27" t="s">
        <v>882</v>
      </c>
      <c r="D16" s="28">
        <v>457.85</v>
      </c>
      <c r="E16" s="16">
        <v>222.87909074999996</v>
      </c>
      <c r="F16" s="16">
        <v>203.49830024999997</v>
      </c>
    </row>
    <row r="17" spans="1:6" ht="27">
      <c r="A17" s="20" t="s">
        <v>867</v>
      </c>
      <c r="B17" s="20" t="str">
        <f t="shared" si="1"/>
        <v>T-ZD23042D1EC00EZ</v>
      </c>
      <c r="C17" s="27" t="s">
        <v>883</v>
      </c>
      <c r="D17" s="28">
        <v>484.4</v>
      </c>
      <c r="E17" s="16">
        <v>235.80349799999996</v>
      </c>
      <c r="F17" s="16">
        <v>215.298846</v>
      </c>
    </row>
    <row r="18" spans="1:6" ht="27">
      <c r="A18" s="20" t="s">
        <v>868</v>
      </c>
      <c r="B18" s="20" t="str">
        <f t="shared" si="1"/>
        <v>T-ZD23042D1EG00EZ</v>
      </c>
      <c r="C18" s="27" t="s">
        <v>884</v>
      </c>
      <c r="D18" s="28">
        <v>484.4</v>
      </c>
      <c r="E18" s="16">
        <v>235.80349799999996</v>
      </c>
      <c r="F18" s="16">
        <v>215.298846</v>
      </c>
    </row>
    <row r="19" spans="1:6" ht="27">
      <c r="A19" s="20" t="s">
        <v>869</v>
      </c>
      <c r="B19" s="20" t="str">
        <f t="shared" si="1"/>
        <v>T-ZD23042D2EC00EZ</v>
      </c>
      <c r="C19" s="27" t="s">
        <v>885</v>
      </c>
      <c r="D19" s="28">
        <v>647.54999999999995</v>
      </c>
      <c r="E19" s="16">
        <v>315.22410224999987</v>
      </c>
      <c r="F19" s="16">
        <v>287.81331074999997</v>
      </c>
    </row>
    <row r="20" spans="1:6" ht="40.5">
      <c r="A20" s="20" t="s">
        <v>870</v>
      </c>
      <c r="B20" s="20" t="str">
        <f t="shared" si="1"/>
        <v>T-ZD23042D2ED02EZ</v>
      </c>
      <c r="C20" s="27" t="s">
        <v>1256</v>
      </c>
      <c r="D20" s="28">
        <v>847.38</v>
      </c>
      <c r="E20" s="16">
        <v>412.50034709999994</v>
      </c>
      <c r="F20" s="16">
        <v>376.63075169999996</v>
      </c>
    </row>
    <row r="21" spans="1:6" ht="27">
      <c r="A21" s="20" t="s">
        <v>871</v>
      </c>
      <c r="B21" s="20" t="str">
        <f t="shared" si="1"/>
        <v>T-ZD23042D2EG00EZ</v>
      </c>
      <c r="C21" s="27" t="s">
        <v>886</v>
      </c>
      <c r="D21" s="30">
        <v>647.54999999999995</v>
      </c>
      <c r="E21" s="16">
        <v>315.22410224999987</v>
      </c>
      <c r="F21" s="16">
        <v>287.81331074999997</v>
      </c>
    </row>
    <row r="22" spans="1:6" ht="27">
      <c r="A22" s="20" t="s">
        <v>872</v>
      </c>
      <c r="B22" s="20" t="str">
        <f t="shared" si="1"/>
        <v>T-ZD23W42D0EC00EZ</v>
      </c>
      <c r="C22" s="27" t="s">
        <v>887</v>
      </c>
      <c r="D22" s="30">
        <v>457.85</v>
      </c>
      <c r="E22" s="16">
        <v>222.87909074999996</v>
      </c>
      <c r="F22" s="16">
        <v>203.49830024999997</v>
      </c>
    </row>
    <row r="23" spans="1:6" ht="27">
      <c r="A23" s="20" t="s">
        <v>873</v>
      </c>
      <c r="B23" s="20" t="str">
        <f t="shared" si="1"/>
        <v>T-ZD2304230EC00EZ</v>
      </c>
      <c r="C23" s="27" t="s">
        <v>888</v>
      </c>
      <c r="D23" s="30">
        <v>478.07</v>
      </c>
      <c r="E23" s="16">
        <v>232.72208564999997</v>
      </c>
      <c r="F23" s="16">
        <v>212.48538255</v>
      </c>
    </row>
    <row r="24" spans="1:6" ht="27">
      <c r="A24" s="20" t="s">
        <v>874</v>
      </c>
      <c r="B24" s="20" t="str">
        <f t="shared" si="1"/>
        <v>T-ZD2304230EG00EZ</v>
      </c>
      <c r="C24" s="27" t="s">
        <v>889</v>
      </c>
      <c r="D24" s="30">
        <v>478.07</v>
      </c>
      <c r="E24" s="16">
        <v>232.72208564999997</v>
      </c>
      <c r="F24" s="16">
        <v>212.48538255</v>
      </c>
    </row>
    <row r="25" spans="1:6" ht="40.5">
      <c r="A25" s="20" t="s">
        <v>875</v>
      </c>
      <c r="B25" s="20" t="str">
        <f t="shared" si="1"/>
        <v>T-ZD2304230ED02EZ</v>
      </c>
      <c r="C25" s="27" t="s">
        <v>1257</v>
      </c>
      <c r="D25" s="30">
        <v>614.66999999999996</v>
      </c>
      <c r="E25" s="16">
        <v>299.21828264999994</v>
      </c>
      <c r="F25" s="16">
        <v>273.19930154999997</v>
      </c>
    </row>
    <row r="26" spans="1:6" ht="40.5">
      <c r="A26" s="20" t="s">
        <v>876</v>
      </c>
      <c r="B26" s="20" t="str">
        <f t="shared" si="1"/>
        <v>T-ZD23W4230EC00EZ</v>
      </c>
      <c r="C26" s="27" t="s">
        <v>890</v>
      </c>
      <c r="D26" s="30">
        <v>478.07</v>
      </c>
      <c r="E26" s="16">
        <v>232.72208564999997</v>
      </c>
      <c r="F26" s="16">
        <v>212.48538255</v>
      </c>
    </row>
    <row r="27" spans="1:6" ht="40.5">
      <c r="A27" s="20" t="s">
        <v>877</v>
      </c>
      <c r="B27" s="20" t="str">
        <f t="shared" si="1"/>
        <v>T-ZD2304231EG00EZ</v>
      </c>
      <c r="C27" s="27" t="s">
        <v>891</v>
      </c>
      <c r="D27" s="30">
        <v>517.28</v>
      </c>
      <c r="E27" s="16">
        <v>251.80931759999996</v>
      </c>
      <c r="F27" s="16">
        <v>229.9128552</v>
      </c>
    </row>
    <row r="28" spans="1:6" ht="27">
      <c r="A28" s="20" t="s">
        <v>878</v>
      </c>
      <c r="B28" s="20" t="str">
        <f t="shared" si="1"/>
        <v>T-ZD2304232EG00EZ</v>
      </c>
      <c r="C28" s="27" t="s">
        <v>892</v>
      </c>
      <c r="D28" s="30">
        <v>765.18</v>
      </c>
      <c r="E28" s="16">
        <v>372.48579809999995</v>
      </c>
      <c r="F28" s="16">
        <v>340.0957287</v>
      </c>
    </row>
    <row r="31" spans="1:6" ht="89.25" customHeight="1" thickBot="1">
      <c r="A31" s="17" t="s">
        <v>893</v>
      </c>
      <c r="B31" s="9"/>
      <c r="C31" s="9"/>
      <c r="D31" s="9"/>
      <c r="E31" s="9"/>
    </row>
    <row r="32" spans="1:6" s="13" customFormat="1" ht="27.75" thickTop="1">
      <c r="A32" s="14" t="s">
        <v>5</v>
      </c>
      <c r="B32" s="14" t="s">
        <v>0</v>
      </c>
      <c r="C32" s="14" t="s">
        <v>2</v>
      </c>
      <c r="D32" s="11" t="s">
        <v>3</v>
      </c>
      <c r="E32" s="22" t="s">
        <v>157</v>
      </c>
      <c r="F32" s="11" t="s">
        <v>4</v>
      </c>
    </row>
    <row r="33" spans="1:6" ht="27" customHeight="1">
      <c r="A33" s="10" t="s">
        <v>894</v>
      </c>
      <c r="B33" s="20" t="str">
        <f>"T-"&amp;REPLACE(A33,FIND("-",A33,3),1,"")</f>
        <v>T-ZD4A022D0EE00EZ</v>
      </c>
      <c r="C33" s="12" t="s">
        <v>901</v>
      </c>
      <c r="D33" s="15">
        <v>675</v>
      </c>
      <c r="E33" s="16">
        <v>328.58662500000003</v>
      </c>
      <c r="F33" s="16">
        <v>300.01387500000004</v>
      </c>
    </row>
    <row r="34" spans="1:6" ht="27" customHeight="1">
      <c r="A34" s="10" t="s">
        <v>895</v>
      </c>
      <c r="B34" s="20" t="str">
        <f t="shared" ref="B34:B46" si="2">"T-"&amp;REPLACE(A34,FIND("-",A34,3),1,"")</f>
        <v>T-ZD4A022D0EM00EZ</v>
      </c>
      <c r="C34" s="12" t="s">
        <v>902</v>
      </c>
      <c r="D34" s="15">
        <v>521.12</v>
      </c>
      <c r="E34" s="16">
        <v>253.67861039999997</v>
      </c>
      <c r="F34" s="16">
        <v>231.6196008</v>
      </c>
    </row>
    <row r="35" spans="1:6" ht="27" customHeight="1">
      <c r="A35" s="10" t="s">
        <v>896</v>
      </c>
      <c r="B35" s="20" t="str">
        <f t="shared" si="2"/>
        <v>T-ZD4A022D0EW02EZ</v>
      </c>
      <c r="C35" s="27" t="s">
        <v>1258</v>
      </c>
      <c r="D35" s="15">
        <v>761.19</v>
      </c>
      <c r="E35" s="16">
        <v>370.54348604999996</v>
      </c>
      <c r="F35" s="16">
        <v>338.32231335</v>
      </c>
    </row>
    <row r="36" spans="1:6" ht="27" customHeight="1">
      <c r="A36" s="10" t="s">
        <v>897</v>
      </c>
      <c r="B36" s="20" t="str">
        <f t="shared" si="2"/>
        <v>T-ZD4A022D0EX02EZ</v>
      </c>
      <c r="C36" s="12" t="s">
        <v>1259</v>
      </c>
      <c r="D36" s="15">
        <v>857.37</v>
      </c>
      <c r="E36" s="16">
        <v>417.36342914999994</v>
      </c>
      <c r="F36" s="16">
        <v>381.07095705</v>
      </c>
    </row>
    <row r="37" spans="1:6" ht="27">
      <c r="A37" s="20" t="s">
        <v>898</v>
      </c>
      <c r="B37" s="20" t="str">
        <f t="shared" si="2"/>
        <v>T-ZD4A023D0EE00EZ</v>
      </c>
      <c r="C37" s="27" t="s">
        <v>903</v>
      </c>
      <c r="D37" s="28">
        <v>795.15</v>
      </c>
      <c r="E37" s="16">
        <v>387.07504424999991</v>
      </c>
      <c r="F37" s="16">
        <v>353.41634474999995</v>
      </c>
    </row>
    <row r="38" spans="1:6" ht="40.5">
      <c r="A38" s="20" t="s">
        <v>899</v>
      </c>
      <c r="B38" s="20" t="str">
        <f t="shared" si="2"/>
        <v>T-ZD4A023D0EM00EZ</v>
      </c>
      <c r="C38" s="27" t="s">
        <v>904</v>
      </c>
      <c r="D38" s="28">
        <v>640.57000000000005</v>
      </c>
      <c r="E38" s="16">
        <v>311.82627314999996</v>
      </c>
      <c r="F38" s="16">
        <v>284.71094505000002</v>
      </c>
    </row>
    <row r="39" spans="1:6" ht="54">
      <c r="A39" s="20" t="s">
        <v>900</v>
      </c>
      <c r="B39" s="20" t="str">
        <f t="shared" si="2"/>
        <v>T-ZD4A023D0EW02EZ</v>
      </c>
      <c r="C39" s="27" t="s">
        <v>1260</v>
      </c>
      <c r="D39" s="28">
        <v>880.63</v>
      </c>
      <c r="E39" s="16">
        <v>428.68628084999995</v>
      </c>
      <c r="F39" s="16">
        <v>391.40921294999998</v>
      </c>
    </row>
    <row r="40" spans="1:6" ht="27">
      <c r="A40" s="20" t="s">
        <v>905</v>
      </c>
      <c r="B40" s="20" t="str">
        <f t="shared" si="2"/>
        <v>T-ZD4A022T0EE00EZ</v>
      </c>
      <c r="C40" s="27" t="s">
        <v>912</v>
      </c>
      <c r="D40" s="28">
        <v>836.13</v>
      </c>
      <c r="E40" s="16">
        <v>407.02390334999996</v>
      </c>
      <c r="F40" s="16">
        <v>371.63052045000001</v>
      </c>
    </row>
    <row r="41" spans="1:6" ht="40.5">
      <c r="A41" s="20" t="s">
        <v>906</v>
      </c>
      <c r="B41" s="20" t="str">
        <f t="shared" si="2"/>
        <v>T-ZD4A022T0EM00EZ</v>
      </c>
      <c r="C41" s="27" t="s">
        <v>913</v>
      </c>
      <c r="D41" s="28">
        <v>682.73</v>
      </c>
      <c r="E41" s="16">
        <v>332.34955034999996</v>
      </c>
      <c r="F41" s="16">
        <v>303.44958944999996</v>
      </c>
    </row>
    <row r="42" spans="1:6" ht="40.5">
      <c r="A42" s="20" t="s">
        <v>907</v>
      </c>
      <c r="B42" s="20" t="str">
        <f t="shared" si="2"/>
        <v>T-ZD4A022T0EW02EZ</v>
      </c>
      <c r="C42" s="27" t="s">
        <v>1261</v>
      </c>
      <c r="D42" s="30">
        <v>921.62</v>
      </c>
      <c r="E42" s="16">
        <v>448.64000789999994</v>
      </c>
      <c r="F42" s="16">
        <v>409.62783329999996</v>
      </c>
    </row>
    <row r="43" spans="1:6" ht="40.5">
      <c r="A43" s="20" t="s">
        <v>908</v>
      </c>
      <c r="B43" s="20" t="str">
        <f t="shared" si="2"/>
        <v>T-ZD4A022T0EX02EZ</v>
      </c>
      <c r="C43" s="27" t="s">
        <v>1262</v>
      </c>
      <c r="D43" s="30">
        <v>1018.88</v>
      </c>
      <c r="E43" s="16">
        <v>495.98568959999994</v>
      </c>
      <c r="F43" s="16">
        <v>452.85649920000003</v>
      </c>
    </row>
    <row r="44" spans="1:6" ht="27">
      <c r="A44" s="20" t="s">
        <v>909</v>
      </c>
      <c r="B44" s="20" t="str">
        <f t="shared" si="2"/>
        <v>T-ZD4A023T0EE00EZ</v>
      </c>
      <c r="C44" s="27" t="s">
        <v>914</v>
      </c>
      <c r="D44" s="30">
        <v>955.58</v>
      </c>
      <c r="E44" s="16">
        <v>465.17156609999995</v>
      </c>
      <c r="F44" s="16">
        <v>424.72186469999997</v>
      </c>
    </row>
    <row r="45" spans="1:6" ht="40.5">
      <c r="A45" s="20" t="s">
        <v>910</v>
      </c>
      <c r="B45" s="20" t="str">
        <f t="shared" si="2"/>
        <v>T-ZD4A023T0EM00EZ</v>
      </c>
      <c r="C45" s="27" t="s">
        <v>915</v>
      </c>
      <c r="D45" s="30">
        <v>802.17</v>
      </c>
      <c r="E45" s="16">
        <v>390.49234514999989</v>
      </c>
      <c r="F45" s="16">
        <v>356.53648904999994</v>
      </c>
    </row>
    <row r="46" spans="1:6" ht="40.5">
      <c r="A46" s="20" t="s">
        <v>911</v>
      </c>
      <c r="B46" s="20" t="str">
        <f t="shared" si="2"/>
        <v>T-ZD4A023T0EW02EZ</v>
      </c>
      <c r="C46" s="27" t="s">
        <v>1263</v>
      </c>
      <c r="D46" s="30">
        <v>1041.07</v>
      </c>
      <c r="E46" s="16">
        <v>506.78767064999988</v>
      </c>
      <c r="F46" s="16">
        <v>462.71917754999998</v>
      </c>
    </row>
    <row r="49" spans="1:6" ht="89.25" customHeight="1" thickBot="1">
      <c r="A49" s="17" t="s">
        <v>916</v>
      </c>
      <c r="B49" s="9"/>
      <c r="C49" s="9"/>
      <c r="D49" s="9"/>
      <c r="E49" s="9"/>
    </row>
    <row r="50" spans="1:6" s="13" customFormat="1" ht="27.75" thickTop="1">
      <c r="A50" s="14" t="s">
        <v>5</v>
      </c>
      <c r="B50" s="14" t="s">
        <v>0</v>
      </c>
      <c r="C50" s="14" t="s">
        <v>2</v>
      </c>
      <c r="D50" s="11" t="s">
        <v>3</v>
      </c>
      <c r="E50" s="22" t="s">
        <v>157</v>
      </c>
      <c r="F50" s="11" t="s">
        <v>4</v>
      </c>
    </row>
    <row r="51" spans="1:6" ht="27" customHeight="1">
      <c r="A51" s="10" t="s">
        <v>917</v>
      </c>
      <c r="B51" s="20" t="str">
        <f t="shared" ref="B51:B67" si="3">"T-"&amp;REPLACE(A51,FIND("-",A51,3),1,"")</f>
        <v>T-ZD4A042D0EE00EZ</v>
      </c>
      <c r="C51" s="12" t="s">
        <v>934</v>
      </c>
      <c r="D51" s="15">
        <v>756.29</v>
      </c>
      <c r="E51" s="16">
        <v>368.15819054999997</v>
      </c>
      <c r="F51" s="16">
        <v>336.14443485000004</v>
      </c>
    </row>
    <row r="52" spans="1:6" ht="27" customHeight="1">
      <c r="A52" s="10" t="s">
        <v>918</v>
      </c>
      <c r="B52" s="20" t="str">
        <f t="shared" si="3"/>
        <v>T-ZD4A042D0EM00EZ</v>
      </c>
      <c r="C52" s="27" t="s">
        <v>935</v>
      </c>
      <c r="D52" s="15">
        <v>595.97</v>
      </c>
      <c r="E52" s="16">
        <v>290.11521614999998</v>
      </c>
      <c r="F52" s="16">
        <v>264.88780604999999</v>
      </c>
    </row>
    <row r="53" spans="1:6" ht="27" customHeight="1">
      <c r="A53" s="10" t="s">
        <v>919</v>
      </c>
      <c r="B53" s="20" t="str">
        <f t="shared" si="3"/>
        <v>T-ZD4A042D0EW02EZ</v>
      </c>
      <c r="C53" s="12" t="s">
        <v>1264</v>
      </c>
      <c r="D53" s="15">
        <v>844.19</v>
      </c>
      <c r="E53" s="16">
        <v>410.94747104999993</v>
      </c>
      <c r="F53" s="16">
        <v>375.21290835000002</v>
      </c>
    </row>
    <row r="54" spans="1:6" ht="40.5">
      <c r="A54" s="20" t="s">
        <v>920</v>
      </c>
      <c r="B54" s="20" t="str">
        <f t="shared" si="3"/>
        <v>T-ZD4A042D0EX02EZ</v>
      </c>
      <c r="C54" s="27" t="s">
        <v>1265</v>
      </c>
      <c r="D54" s="28">
        <v>910.6</v>
      </c>
      <c r="E54" s="16">
        <v>443.27552699999995</v>
      </c>
      <c r="F54" s="16">
        <v>404.729829</v>
      </c>
    </row>
    <row r="55" spans="1:6" ht="27">
      <c r="A55" s="20" t="s">
        <v>921</v>
      </c>
      <c r="B55" s="20" t="str">
        <f t="shared" si="3"/>
        <v>T-ZD4A043D0EE00EZ</v>
      </c>
      <c r="C55" s="27" t="s">
        <v>936</v>
      </c>
      <c r="D55" s="28">
        <v>880.39</v>
      </c>
      <c r="E55" s="16">
        <v>428.56945004999994</v>
      </c>
      <c r="F55" s="16">
        <v>391.30254135000001</v>
      </c>
    </row>
    <row r="56" spans="1:6" ht="40.5">
      <c r="A56" s="20" t="s">
        <v>922</v>
      </c>
      <c r="B56" s="20" t="str">
        <f t="shared" si="3"/>
        <v>T-ZD4A043D0EM00EZ</v>
      </c>
      <c r="C56" s="27" t="s">
        <v>937</v>
      </c>
      <c r="D56" s="28">
        <v>720.08</v>
      </c>
      <c r="E56" s="16">
        <v>350.53134359999996</v>
      </c>
      <c r="F56" s="16">
        <v>320.05035720000001</v>
      </c>
    </row>
    <row r="57" spans="1:6" ht="40.5">
      <c r="A57" s="20" t="s">
        <v>923</v>
      </c>
      <c r="B57" s="20" t="str">
        <f t="shared" si="3"/>
        <v>T-ZD4A043D0EW02EZ</v>
      </c>
      <c r="C57" s="27" t="s">
        <v>1266</v>
      </c>
      <c r="D57" s="28">
        <v>968.3</v>
      </c>
      <c r="E57" s="16">
        <v>471.36359849999997</v>
      </c>
      <c r="F57" s="16">
        <v>430.37545950000003</v>
      </c>
    </row>
    <row r="58" spans="1:6" ht="27">
      <c r="A58" s="20" t="s">
        <v>924</v>
      </c>
      <c r="B58" s="20" t="str">
        <f t="shared" si="3"/>
        <v>T-ZD4A042301E00EZ</v>
      </c>
      <c r="C58" s="27" t="s">
        <v>938</v>
      </c>
      <c r="D58" s="28">
        <v>935.78</v>
      </c>
      <c r="E58" s="16">
        <v>455.53302509999992</v>
      </c>
      <c r="F58" s="16">
        <v>415.92145769999996</v>
      </c>
    </row>
    <row r="59" spans="1:6" ht="40.5">
      <c r="A59" s="20" t="s">
        <v>925</v>
      </c>
      <c r="B59" s="20" t="str">
        <f t="shared" si="3"/>
        <v>T-ZD4A04230EE00EZ</v>
      </c>
      <c r="C59" s="27" t="s">
        <v>939</v>
      </c>
      <c r="D59" s="30">
        <v>854.54</v>
      </c>
      <c r="E59" s="16">
        <v>415.9857993</v>
      </c>
      <c r="F59" s="16">
        <v>379.81312110000005</v>
      </c>
    </row>
    <row r="60" spans="1:6" ht="40.5">
      <c r="A60" s="20" t="s">
        <v>926</v>
      </c>
      <c r="B60" s="20" t="str">
        <f t="shared" si="3"/>
        <v>T-ZD4A04230EM00EZ</v>
      </c>
      <c r="C60" s="27" t="s">
        <v>940</v>
      </c>
      <c r="D60" s="30">
        <v>694.23</v>
      </c>
      <c r="E60" s="16">
        <v>337.94769285000001</v>
      </c>
      <c r="F60" s="16">
        <v>308.56093695000004</v>
      </c>
    </row>
    <row r="61" spans="1:6" ht="40.5">
      <c r="A61" s="20" t="s">
        <v>927</v>
      </c>
      <c r="B61" s="20" t="str">
        <f t="shared" si="3"/>
        <v>T-ZD4A04230EW02EZ</v>
      </c>
      <c r="C61" s="27" t="s">
        <v>1267</v>
      </c>
      <c r="D61" s="30">
        <v>942.45</v>
      </c>
      <c r="E61" s="16">
        <v>458.77994775000002</v>
      </c>
      <c r="F61" s="16">
        <v>418.88603925000007</v>
      </c>
    </row>
    <row r="62" spans="1:6" ht="40.5">
      <c r="A62" s="20" t="s">
        <v>928</v>
      </c>
      <c r="B62" s="20" t="str">
        <f t="shared" si="3"/>
        <v>T-ZD4A04230EX02EZ</v>
      </c>
      <c r="C62" s="27" t="s">
        <v>1268</v>
      </c>
      <c r="D62" s="30">
        <v>1006</v>
      </c>
      <c r="E62" s="16">
        <v>489.71576999999991</v>
      </c>
      <c r="F62" s="16">
        <v>447.13178999999997</v>
      </c>
    </row>
    <row r="63" spans="1:6" ht="27">
      <c r="A63" s="20" t="s">
        <v>929</v>
      </c>
      <c r="B63" s="20" t="str">
        <f t="shared" si="3"/>
        <v>T-ZD4A043301E00EZ</v>
      </c>
      <c r="C63" s="27" t="s">
        <v>941</v>
      </c>
      <c r="D63" s="30">
        <v>1045.9100000000001</v>
      </c>
      <c r="E63" s="16">
        <v>509.14375845000001</v>
      </c>
      <c r="F63" s="16">
        <v>464.87038815000005</v>
      </c>
    </row>
    <row r="64" spans="1:6" ht="40.5">
      <c r="A64" s="20" t="s">
        <v>930</v>
      </c>
      <c r="B64" s="20" t="str">
        <f t="shared" si="3"/>
        <v>T-ZD4A04330EE00EZ</v>
      </c>
      <c r="C64" s="27" t="s">
        <v>942</v>
      </c>
      <c r="D64" s="30">
        <v>978.64</v>
      </c>
      <c r="E64" s="16">
        <v>476.39705879999991</v>
      </c>
      <c r="F64" s="16">
        <v>434.97122759999996</v>
      </c>
    </row>
    <row r="65" spans="1:6" ht="40.5">
      <c r="A65" s="20" t="s">
        <v>931</v>
      </c>
      <c r="B65" s="20" t="str">
        <f t="shared" si="3"/>
        <v>T-ZD4A04330EM00EZ</v>
      </c>
      <c r="C65" s="20" t="s">
        <v>943</v>
      </c>
      <c r="D65" s="30">
        <v>818.34</v>
      </c>
      <c r="E65" s="16">
        <v>398.36382029999999</v>
      </c>
      <c r="F65" s="16">
        <v>363.7234881</v>
      </c>
    </row>
    <row r="66" spans="1:6" ht="40.5">
      <c r="A66" s="20" t="s">
        <v>932</v>
      </c>
      <c r="B66" s="20" t="str">
        <f t="shared" si="3"/>
        <v>T-ZD4A04330EW02EZ</v>
      </c>
      <c r="C66" s="27" t="s">
        <v>1269</v>
      </c>
      <c r="D66" s="30">
        <v>1066.55</v>
      </c>
      <c r="E66" s="16">
        <v>519.19120724999993</v>
      </c>
      <c r="F66" s="16">
        <v>474.04414574999998</v>
      </c>
    </row>
    <row r="67" spans="1:6" ht="40.5">
      <c r="A67" s="20" t="s">
        <v>933</v>
      </c>
      <c r="B67" s="20" t="str">
        <f t="shared" si="3"/>
        <v>T-ZD4A04330EX02EZ</v>
      </c>
      <c r="C67" s="27" t="s">
        <v>1270</v>
      </c>
      <c r="D67" s="30">
        <v>1126.49</v>
      </c>
      <c r="E67" s="16">
        <v>548.36969954999995</v>
      </c>
      <c r="F67" s="16">
        <v>500.68537785000001</v>
      </c>
    </row>
    <row r="70" spans="1:6" ht="89.25" customHeight="1" thickBot="1">
      <c r="A70" s="17" t="s">
        <v>944</v>
      </c>
      <c r="B70" s="9"/>
      <c r="C70" s="9"/>
      <c r="D70" s="9"/>
      <c r="E70" s="9"/>
    </row>
    <row r="71" spans="1:6" s="13" customFormat="1" ht="27.75" thickTop="1">
      <c r="A71" s="14" t="s">
        <v>5</v>
      </c>
      <c r="B71" s="14" t="s">
        <v>0</v>
      </c>
      <c r="C71" s="14" t="s">
        <v>2</v>
      </c>
      <c r="D71" s="11" t="s">
        <v>3</v>
      </c>
      <c r="E71" s="22" t="s">
        <v>157</v>
      </c>
      <c r="F71" s="11" t="s">
        <v>4</v>
      </c>
    </row>
    <row r="72" spans="1:6" ht="27" customHeight="1">
      <c r="A72" s="10" t="s">
        <v>945</v>
      </c>
      <c r="B72" s="20" t="str">
        <f>"T-"&amp;REPLACE(A72,FIND("-",A72,3),1,"")</f>
        <v>T-ZD6A022D0EB02EZ</v>
      </c>
      <c r="C72" s="12" t="s">
        <v>1271</v>
      </c>
      <c r="D72" s="15">
        <v>940.69</v>
      </c>
      <c r="E72" s="16">
        <v>457.92318854999996</v>
      </c>
      <c r="F72" s="16">
        <v>418.10378085000002</v>
      </c>
    </row>
    <row r="73" spans="1:6" ht="27" customHeight="1">
      <c r="A73" s="10" t="s">
        <v>946</v>
      </c>
      <c r="B73" s="20" t="str">
        <f t="shared" ref="B73:B104" si="4">"T-"&amp;REPLACE(A73,FIND("-",A73,3),1,"")</f>
        <v>T-ZD6A022D0EE00EZ</v>
      </c>
      <c r="C73" s="12" t="s">
        <v>960</v>
      </c>
      <c r="D73" s="15">
        <v>710.32</v>
      </c>
      <c r="E73" s="16">
        <v>345.78022440000001</v>
      </c>
      <c r="F73" s="16">
        <v>315.71237880000007</v>
      </c>
    </row>
    <row r="74" spans="1:6" ht="27" customHeight="1">
      <c r="A74" s="10" t="s">
        <v>947</v>
      </c>
      <c r="B74" s="20" t="str">
        <f t="shared" si="4"/>
        <v>T-ZD6A022D0EQ02EZ</v>
      </c>
      <c r="C74" s="27" t="s">
        <v>1272</v>
      </c>
      <c r="D74" s="15">
        <v>1004.29</v>
      </c>
      <c r="E74" s="16">
        <v>488.88335054999988</v>
      </c>
      <c r="F74" s="16">
        <v>446.37175484999995</v>
      </c>
    </row>
    <row r="75" spans="1:6" ht="27" customHeight="1">
      <c r="A75" s="10" t="s">
        <v>948</v>
      </c>
      <c r="B75" s="20" t="str">
        <f t="shared" si="4"/>
        <v>T-ZD6A022D1EB02EZ</v>
      </c>
      <c r="C75" s="12" t="s">
        <v>1273</v>
      </c>
      <c r="D75" s="15">
        <v>1000.54</v>
      </c>
      <c r="E75" s="16">
        <v>487.05786929999994</v>
      </c>
      <c r="F75" s="16">
        <v>444.70501109999998</v>
      </c>
    </row>
    <row r="76" spans="1:6" ht="40.5">
      <c r="A76" s="20" t="s">
        <v>949</v>
      </c>
      <c r="B76" s="20" t="str">
        <f t="shared" si="4"/>
        <v>T-ZD6A022D1EE00EZ</v>
      </c>
      <c r="C76" s="27" t="s">
        <v>961</v>
      </c>
      <c r="D76" s="28">
        <v>770.17</v>
      </c>
      <c r="E76" s="16">
        <v>374.91490514999992</v>
      </c>
      <c r="F76" s="16">
        <v>342.31360904999997</v>
      </c>
    </row>
    <row r="77" spans="1:6" ht="40.5">
      <c r="A77" s="20" t="s">
        <v>950</v>
      </c>
      <c r="B77" s="20" t="str">
        <f t="shared" si="4"/>
        <v>T-ZD6A022D2EB02EZ</v>
      </c>
      <c r="C77" s="27" t="s">
        <v>1274</v>
      </c>
      <c r="D77" s="28">
        <v>1180.0999999999999</v>
      </c>
      <c r="E77" s="16">
        <v>574.4667794999998</v>
      </c>
      <c r="F77" s="16">
        <v>524.51314649999995</v>
      </c>
    </row>
    <row r="78" spans="1:6" ht="27">
      <c r="A78" s="20" t="s">
        <v>951</v>
      </c>
      <c r="B78" s="20" t="str">
        <f t="shared" si="4"/>
        <v>T-ZD6A022D2EE00EZ</v>
      </c>
      <c r="C78" s="27" t="s">
        <v>962</v>
      </c>
      <c r="D78" s="28">
        <v>948.6</v>
      </c>
      <c r="E78" s="16">
        <v>461.77373699999993</v>
      </c>
      <c r="F78" s="16">
        <v>421.61949900000002</v>
      </c>
    </row>
    <row r="79" spans="1:6" ht="54">
      <c r="A79" s="20" t="s">
        <v>952</v>
      </c>
      <c r="B79" s="20" t="str">
        <f t="shared" si="4"/>
        <v>T-ZD6A022D4EB02EZ</v>
      </c>
      <c r="C79" s="27" t="s">
        <v>1275</v>
      </c>
      <c r="D79" s="28">
        <v>1206.07</v>
      </c>
      <c r="E79" s="16">
        <v>587.10884564999992</v>
      </c>
      <c r="F79" s="16">
        <v>536.05590254999993</v>
      </c>
    </row>
    <row r="80" spans="1:6" ht="40.5">
      <c r="A80" s="20" t="s">
        <v>953</v>
      </c>
      <c r="B80" s="20" t="str">
        <f t="shared" si="4"/>
        <v>T-ZD6A022D4EE00EZ</v>
      </c>
      <c r="C80" s="27" t="s">
        <v>963</v>
      </c>
      <c r="D80" s="28">
        <v>975.69</v>
      </c>
      <c r="E80" s="16">
        <v>474.96101355000002</v>
      </c>
      <c r="F80" s="16">
        <v>433.66005585000005</v>
      </c>
    </row>
    <row r="81" spans="1:6" ht="40.5">
      <c r="A81" s="20" t="s">
        <v>954</v>
      </c>
      <c r="B81" s="20" t="str">
        <f t="shared" si="4"/>
        <v>T-ZD6A023D0EB02EZ</v>
      </c>
      <c r="C81" s="27" t="s">
        <v>1276</v>
      </c>
      <c r="D81" s="30">
        <v>1055.8699999999999</v>
      </c>
      <c r="E81" s="16">
        <v>513.99223664999988</v>
      </c>
      <c r="F81" s="16">
        <v>469.29725954999998</v>
      </c>
    </row>
    <row r="82" spans="1:6" ht="27">
      <c r="A82" s="20" t="s">
        <v>955</v>
      </c>
      <c r="B82" s="20" t="str">
        <f t="shared" si="4"/>
        <v>T-ZD6A023D0EE00EZ</v>
      </c>
      <c r="C82" s="27" t="s">
        <v>964</v>
      </c>
      <c r="D82" s="30">
        <v>825.5</v>
      </c>
      <c r="E82" s="16">
        <v>401.84927249999998</v>
      </c>
      <c r="F82" s="16">
        <v>366.90585750000002</v>
      </c>
    </row>
    <row r="83" spans="1:6" ht="54">
      <c r="A83" s="20" t="s">
        <v>956</v>
      </c>
      <c r="B83" s="20" t="str">
        <f t="shared" si="4"/>
        <v>T-ZD6A023D1EB02EZ</v>
      </c>
      <c r="C83" s="27" t="s">
        <v>1277</v>
      </c>
      <c r="D83" s="30">
        <v>1115.73</v>
      </c>
      <c r="E83" s="16">
        <v>543.13178534999997</v>
      </c>
      <c r="F83" s="16">
        <v>495.90293444999998</v>
      </c>
    </row>
    <row r="84" spans="1:6" ht="40.5">
      <c r="A84" s="20" t="s">
        <v>957</v>
      </c>
      <c r="B84" s="20" t="str">
        <f t="shared" si="4"/>
        <v>T-ZD6A023D1EE00EZ</v>
      </c>
      <c r="C84" s="27" t="s">
        <v>965</v>
      </c>
      <c r="D84" s="30">
        <v>885.36</v>
      </c>
      <c r="E84" s="16">
        <v>430.98882120000002</v>
      </c>
      <c r="F84" s="16">
        <v>393.51153240000002</v>
      </c>
    </row>
    <row r="85" spans="1:6" ht="40.5">
      <c r="A85" s="20" t="s">
        <v>958</v>
      </c>
      <c r="B85" s="20" t="str">
        <f t="shared" si="4"/>
        <v>T-ZD6A023D2EB02EZ</v>
      </c>
      <c r="C85" s="27" t="s">
        <v>1278</v>
      </c>
      <c r="D85" s="30">
        <v>1295.29</v>
      </c>
      <c r="E85" s="16">
        <v>630.5406955499999</v>
      </c>
      <c r="F85" s="16">
        <v>575.71106984999994</v>
      </c>
    </row>
    <row r="86" spans="1:6" ht="27">
      <c r="A86" s="20" t="s">
        <v>959</v>
      </c>
      <c r="B86" s="20" t="str">
        <f t="shared" si="4"/>
        <v>T-ZD6A023D2EE00EZ</v>
      </c>
      <c r="C86" s="27" t="s">
        <v>966</v>
      </c>
      <c r="D86" s="30">
        <v>1064.9100000000001</v>
      </c>
      <c r="E86" s="16">
        <v>518.39286344999994</v>
      </c>
      <c r="F86" s="16">
        <v>473.31522315000007</v>
      </c>
    </row>
    <row r="87" spans="1:6" ht="54">
      <c r="A87" s="20" t="s">
        <v>967</v>
      </c>
      <c r="B87" s="20" t="str">
        <f t="shared" si="4"/>
        <v>T-ZD6A122T0EB02EZ</v>
      </c>
      <c r="C87" s="20" t="s">
        <v>1279</v>
      </c>
      <c r="D87" s="30">
        <v>1210.5899999999999</v>
      </c>
      <c r="E87" s="16">
        <v>589.30915904999983</v>
      </c>
      <c r="F87" s="16">
        <v>538.06488434999994</v>
      </c>
    </row>
    <row r="88" spans="1:6" ht="40.5">
      <c r="A88" s="20" t="s">
        <v>968</v>
      </c>
      <c r="B88" s="20" t="str">
        <f t="shared" si="4"/>
        <v>T-ZD6A122T0EE00EZ</v>
      </c>
      <c r="C88" s="20" t="s">
        <v>981</v>
      </c>
      <c r="D88" s="30">
        <v>980.21</v>
      </c>
      <c r="E88" s="16">
        <v>477.16132694999993</v>
      </c>
      <c r="F88" s="16">
        <v>435.66903765000001</v>
      </c>
    </row>
    <row r="89" spans="1:6" ht="54">
      <c r="A89" s="20" t="s">
        <v>969</v>
      </c>
      <c r="B89" s="20" t="str">
        <f t="shared" si="4"/>
        <v>T-ZD6A122T0EQ02EZ</v>
      </c>
      <c r="C89" s="20" t="s">
        <v>1280</v>
      </c>
      <c r="D89" s="30">
        <v>1266.33</v>
      </c>
      <c r="E89" s="16">
        <v>616.44311234999986</v>
      </c>
      <c r="F89" s="16">
        <v>562.83936344999995</v>
      </c>
    </row>
    <row r="90" spans="1:6" ht="54">
      <c r="A90" s="20" t="s">
        <v>970</v>
      </c>
      <c r="B90" s="20" t="str">
        <f t="shared" si="4"/>
        <v>T-ZD6A122T0EQR2EZ</v>
      </c>
      <c r="C90" s="20" t="s">
        <v>1281</v>
      </c>
      <c r="D90" s="30">
        <v>2290.35</v>
      </c>
      <c r="E90" s="16">
        <v>1114.9309282499999</v>
      </c>
      <c r="F90" s="16">
        <v>1017.98041275</v>
      </c>
    </row>
    <row r="91" spans="1:6" ht="54">
      <c r="A91" s="20" t="s">
        <v>971</v>
      </c>
      <c r="B91" s="20" t="str">
        <f t="shared" si="4"/>
        <v>T-ZD6A122T1EB02EZ</v>
      </c>
      <c r="C91" s="20" t="s">
        <v>1282</v>
      </c>
      <c r="D91" s="30">
        <v>1270.43</v>
      </c>
      <c r="E91" s="16">
        <v>618.43897184999992</v>
      </c>
      <c r="F91" s="16">
        <v>564.66166995000003</v>
      </c>
    </row>
    <row r="92" spans="1:6" ht="40.5">
      <c r="A92" s="20" t="s">
        <v>972</v>
      </c>
      <c r="B92" s="20" t="str">
        <f t="shared" si="4"/>
        <v>T-ZD6A122T1EE00EZ</v>
      </c>
      <c r="C92" s="20" t="s">
        <v>982</v>
      </c>
      <c r="D92" s="30">
        <v>1040.06</v>
      </c>
      <c r="E92" s="16">
        <v>506.2960076999999</v>
      </c>
      <c r="F92" s="16">
        <v>462.27026789999996</v>
      </c>
    </row>
    <row r="93" spans="1:6" ht="54">
      <c r="A93" s="20" t="s">
        <v>973</v>
      </c>
      <c r="B93" s="20" t="str">
        <f t="shared" si="4"/>
        <v>T-ZD6A122T2EB02EZ</v>
      </c>
      <c r="C93" s="20" t="s">
        <v>1283</v>
      </c>
      <c r="D93" s="30">
        <v>1449.99</v>
      </c>
      <c r="E93" s="16">
        <v>705.84788205000007</v>
      </c>
      <c r="F93" s="16">
        <v>644.46980535000012</v>
      </c>
    </row>
    <row r="94" spans="1:6" ht="40.5">
      <c r="A94" s="20" t="s">
        <v>974</v>
      </c>
      <c r="B94" s="20" t="str">
        <f t="shared" si="4"/>
        <v>T-ZD6A122T2EE00EZ</v>
      </c>
      <c r="C94" s="20" t="s">
        <v>983</v>
      </c>
      <c r="D94" s="30">
        <v>1218.49</v>
      </c>
      <c r="E94" s="16">
        <v>593.15483954999991</v>
      </c>
      <c r="F94" s="16">
        <v>541.57615784999996</v>
      </c>
    </row>
    <row r="95" spans="1:6" ht="54">
      <c r="A95" s="20" t="s">
        <v>975</v>
      </c>
      <c r="B95" s="20" t="str">
        <f t="shared" si="4"/>
        <v>T-ZD6A123T0EB02EZ</v>
      </c>
      <c r="C95" s="20" t="s">
        <v>1284</v>
      </c>
      <c r="D95" s="30">
        <v>1325.77</v>
      </c>
      <c r="E95" s="16">
        <v>645.37820714999987</v>
      </c>
      <c r="F95" s="16">
        <v>589.25836304999996</v>
      </c>
    </row>
    <row r="96" spans="1:6" ht="40.5">
      <c r="A96" s="20" t="s">
        <v>976</v>
      </c>
      <c r="B96" s="20" t="str">
        <f t="shared" si="4"/>
        <v>T-ZD6A123T0EE00EZ</v>
      </c>
      <c r="C96" s="20" t="s">
        <v>984</v>
      </c>
      <c r="D96" s="30">
        <v>1095.3900000000001</v>
      </c>
      <c r="E96" s="16">
        <v>533.23037505000002</v>
      </c>
      <c r="F96" s="16">
        <v>486.86251635000008</v>
      </c>
    </row>
    <row r="97" spans="1:6" ht="54">
      <c r="A97" s="20" t="s">
        <v>977</v>
      </c>
      <c r="B97" s="20" t="str">
        <f t="shared" si="4"/>
        <v>T-ZD6A123T1EB02EZ</v>
      </c>
      <c r="C97" s="20" t="s">
        <v>1285</v>
      </c>
      <c r="D97" s="30">
        <v>1385.62</v>
      </c>
      <c r="E97" s="16">
        <v>674.5128878999999</v>
      </c>
      <c r="F97" s="16">
        <v>615.85959329999991</v>
      </c>
    </row>
    <row r="98" spans="1:6" ht="40.5">
      <c r="A98" s="20" t="s">
        <v>978</v>
      </c>
      <c r="B98" s="20" t="str">
        <f t="shared" si="4"/>
        <v>T-ZD6A123T1EE00EZ</v>
      </c>
      <c r="C98" s="20" t="s">
        <v>985</v>
      </c>
      <c r="D98" s="30">
        <v>1155.25</v>
      </c>
      <c r="E98" s="16">
        <v>562.36992374999988</v>
      </c>
      <c r="F98" s="16">
        <v>513.46819125000002</v>
      </c>
    </row>
    <row r="99" spans="1:6" ht="54">
      <c r="A99" s="20" t="s">
        <v>979</v>
      </c>
      <c r="B99" s="20" t="str">
        <f t="shared" si="4"/>
        <v>T-ZD6A123T2EB02EZ</v>
      </c>
      <c r="C99" s="20" t="s">
        <v>1286</v>
      </c>
      <c r="D99" s="30">
        <v>1565.18</v>
      </c>
      <c r="E99" s="16">
        <v>761.92179809999993</v>
      </c>
      <c r="F99" s="16">
        <v>695.66772870000011</v>
      </c>
    </row>
    <row r="100" spans="1:6" ht="40.5">
      <c r="A100" s="20" t="s">
        <v>980</v>
      </c>
      <c r="B100" s="20" t="str">
        <f t="shared" si="4"/>
        <v>T-ZD6A123T2EE00EZ</v>
      </c>
      <c r="C100" s="20" t="s">
        <v>986</v>
      </c>
      <c r="D100" s="30">
        <v>1333.67</v>
      </c>
      <c r="E100" s="16">
        <v>649.22388765000005</v>
      </c>
      <c r="F100" s="16">
        <v>592.76963655000009</v>
      </c>
    </row>
    <row r="101" spans="1:6" ht="54">
      <c r="A101" s="20" t="s">
        <v>987</v>
      </c>
      <c r="B101" s="20" t="str">
        <f t="shared" si="4"/>
        <v>T-ZD6A122T0EBR2EZ</v>
      </c>
      <c r="C101" s="27" t="s">
        <v>1287</v>
      </c>
      <c r="D101" s="30">
        <v>2265.33</v>
      </c>
      <c r="E101" s="16">
        <v>1302.0437240999997</v>
      </c>
      <c r="F101" s="16">
        <v>1188.8225307</v>
      </c>
    </row>
    <row r="102" spans="1:6" ht="54">
      <c r="A102" s="20" t="s">
        <v>988</v>
      </c>
      <c r="B102" s="20" t="str">
        <f t="shared" si="4"/>
        <v>T-ZD6A122T0EER2EZ</v>
      </c>
      <c r="C102" s="27" t="s">
        <v>991</v>
      </c>
      <c r="D102" s="30">
        <v>2034.95</v>
      </c>
      <c r="E102" s="16">
        <v>1169.6282114999999</v>
      </c>
      <c r="F102" s="16">
        <v>1067.9214105000001</v>
      </c>
    </row>
    <row r="103" spans="1:6" ht="54">
      <c r="A103" s="20" t="s">
        <v>989</v>
      </c>
      <c r="B103" s="20" t="str">
        <f t="shared" si="4"/>
        <v>T-ZD6A123T0EBR2EZ</v>
      </c>
      <c r="C103" s="27" t="s">
        <v>1288</v>
      </c>
      <c r="D103" s="30">
        <v>2381.64</v>
      </c>
      <c r="E103" s="16">
        <v>1368.8952227999998</v>
      </c>
      <c r="F103" s="16">
        <v>1249.8608555999999</v>
      </c>
    </row>
    <row r="104" spans="1:6" ht="54">
      <c r="A104" s="20" t="s">
        <v>990</v>
      </c>
      <c r="B104" s="20" t="str">
        <f t="shared" si="4"/>
        <v>T-ZD6A123T0EER2EZ</v>
      </c>
      <c r="C104" s="27" t="s">
        <v>992</v>
      </c>
      <c r="D104" s="30">
        <v>2150.15</v>
      </c>
      <c r="E104" s="16">
        <v>1235.8417155</v>
      </c>
      <c r="F104" s="16">
        <v>1128.3772185</v>
      </c>
    </row>
    <row r="107" spans="1:6" ht="89.25" customHeight="1" thickBot="1">
      <c r="A107" s="17" t="s">
        <v>993</v>
      </c>
      <c r="B107" s="9"/>
      <c r="C107" s="9"/>
      <c r="D107" s="9"/>
      <c r="E107" s="9"/>
    </row>
    <row r="108" spans="1:6" s="13" customFormat="1" ht="27.75" thickTop="1">
      <c r="A108" s="14" t="s">
        <v>5</v>
      </c>
      <c r="B108" s="14" t="s">
        <v>0</v>
      </c>
      <c r="C108" s="14" t="s">
        <v>2</v>
      </c>
      <c r="D108" s="11" t="s">
        <v>3</v>
      </c>
      <c r="E108" s="22" t="s">
        <v>157</v>
      </c>
      <c r="F108" s="11" t="s">
        <v>4</v>
      </c>
    </row>
    <row r="109" spans="1:6" ht="27" customHeight="1">
      <c r="A109" s="10" t="s">
        <v>994</v>
      </c>
      <c r="B109" s="20" t="str">
        <f>"T-"&amp;REPLACE(A109,FIND("-",A109,3),1,"")</f>
        <v>T-ZD6A042D0EF00EZ</v>
      </c>
      <c r="C109" s="12" t="s">
        <v>1017</v>
      </c>
      <c r="D109" s="15">
        <v>818.34</v>
      </c>
      <c r="E109" s="16">
        <v>398.36382029999999</v>
      </c>
      <c r="F109" s="16">
        <v>363.7234881</v>
      </c>
    </row>
    <row r="110" spans="1:6" ht="27" customHeight="1">
      <c r="A110" s="10" t="s">
        <v>995</v>
      </c>
      <c r="B110" s="20" t="str">
        <f t="shared" ref="B110:B164" si="5">"T-"&amp;REPLACE(A110,FIND("-",A110,3),1,"")</f>
        <v>T-ZD6A042D0EL02EZ</v>
      </c>
      <c r="C110" s="12" t="s">
        <v>1289</v>
      </c>
      <c r="D110" s="15">
        <v>1066.55</v>
      </c>
      <c r="E110" s="16">
        <v>519.19120724999993</v>
      </c>
      <c r="F110" s="16">
        <v>474.04414574999998</v>
      </c>
    </row>
    <row r="111" spans="1:6" ht="27" customHeight="1">
      <c r="A111" s="10" t="s">
        <v>996</v>
      </c>
      <c r="B111" s="20" t="str">
        <f t="shared" si="5"/>
        <v>T-ZD6A042D0ER02EZ</v>
      </c>
      <c r="C111" s="27" t="s">
        <v>1290</v>
      </c>
      <c r="D111" s="15">
        <v>1126.49</v>
      </c>
      <c r="E111" s="16">
        <v>548.36969954999995</v>
      </c>
      <c r="F111" s="16">
        <v>500.68537785000001</v>
      </c>
    </row>
    <row r="112" spans="1:6" ht="27" customHeight="1">
      <c r="A112" s="10" t="s">
        <v>997</v>
      </c>
      <c r="B112" s="20" t="str">
        <f t="shared" si="5"/>
        <v>T-ZD6A042D1EF00EZ</v>
      </c>
      <c r="C112" s="12" t="s">
        <v>1018</v>
      </c>
      <c r="D112" s="15">
        <v>899.79</v>
      </c>
      <c r="E112" s="16">
        <v>438.01327304999995</v>
      </c>
      <c r="F112" s="16">
        <v>399.92516234999999</v>
      </c>
    </row>
    <row r="113" spans="1:6" ht="40.5">
      <c r="A113" s="20" t="s">
        <v>998</v>
      </c>
      <c r="B113" s="20" t="str">
        <f t="shared" si="5"/>
        <v>T-ZD6A042D2EF00EZ</v>
      </c>
      <c r="C113" s="27" t="s">
        <v>1019</v>
      </c>
      <c r="D113" s="28">
        <v>1097.5899999999999</v>
      </c>
      <c r="E113" s="16">
        <v>534.30132404999995</v>
      </c>
      <c r="F113" s="16">
        <v>487.84033934999997</v>
      </c>
    </row>
    <row r="114" spans="1:6" ht="40.5">
      <c r="A114" s="20" t="s">
        <v>999</v>
      </c>
      <c r="B114" s="20" t="str">
        <f t="shared" si="5"/>
        <v>T-ZD6A042D3EL02EZ</v>
      </c>
      <c r="C114" s="27" t="s">
        <v>1291</v>
      </c>
      <c r="D114" s="28">
        <v>1190.6600000000001</v>
      </c>
      <c r="E114" s="16">
        <v>579.60733469999991</v>
      </c>
      <c r="F114" s="16">
        <v>529.2066969</v>
      </c>
    </row>
    <row r="115" spans="1:6" ht="40.5">
      <c r="A115" s="20" t="s">
        <v>1000</v>
      </c>
      <c r="B115" s="20" t="str">
        <f t="shared" si="5"/>
        <v>T-ZD6A042D4EF00EZ</v>
      </c>
      <c r="C115" s="27" t="s">
        <v>1020</v>
      </c>
      <c r="D115" s="28">
        <v>1128.6099999999999</v>
      </c>
      <c r="E115" s="16">
        <v>549.40170494999984</v>
      </c>
      <c r="F115" s="16">
        <v>501.62764364999998</v>
      </c>
    </row>
    <row r="116" spans="1:6" ht="54">
      <c r="A116" s="20" t="s">
        <v>1001</v>
      </c>
      <c r="B116" s="20" t="str">
        <f t="shared" si="5"/>
        <v>T-ZD6A042D4EL02EZ</v>
      </c>
      <c r="C116" s="27" t="s">
        <v>1292</v>
      </c>
      <c r="D116" s="28">
        <v>1376.83</v>
      </c>
      <c r="E116" s="16">
        <v>670.23395984999979</v>
      </c>
      <c r="F116" s="16">
        <v>611.95274594999989</v>
      </c>
    </row>
    <row r="117" spans="1:6" ht="27">
      <c r="A117" s="20" t="s">
        <v>1002</v>
      </c>
      <c r="B117" s="20" t="str">
        <f t="shared" si="5"/>
        <v>T-ZD6A043D0EF00EZ</v>
      </c>
      <c r="C117" s="27" t="s">
        <v>1021</v>
      </c>
      <c r="D117" s="28">
        <v>942.45</v>
      </c>
      <c r="E117" s="16">
        <v>458.77994775000002</v>
      </c>
      <c r="F117" s="16">
        <v>418.88603925000007</v>
      </c>
    </row>
    <row r="118" spans="1:6" ht="40.5">
      <c r="A118" s="20" t="s">
        <v>1003</v>
      </c>
      <c r="B118" s="20" t="str">
        <f t="shared" si="5"/>
        <v>T-ZD6A043D0EL02EZ</v>
      </c>
      <c r="C118" s="27" t="s">
        <v>1293</v>
      </c>
      <c r="D118" s="30">
        <v>1190.6600000000001</v>
      </c>
      <c r="E118" s="16">
        <v>579.60733469999991</v>
      </c>
      <c r="F118" s="16">
        <v>529.2066969</v>
      </c>
    </row>
    <row r="119" spans="1:6" ht="40.5">
      <c r="A119" s="20" t="s">
        <v>1004</v>
      </c>
      <c r="B119" s="20" t="str">
        <f t="shared" si="5"/>
        <v>T-ZD6A043D2EF00EZ</v>
      </c>
      <c r="C119" s="27" t="s">
        <v>1022</v>
      </c>
      <c r="D119" s="30">
        <v>1221.69</v>
      </c>
      <c r="E119" s="16">
        <v>594.71258354999998</v>
      </c>
      <c r="F119" s="16">
        <v>542.99844585000005</v>
      </c>
    </row>
    <row r="120" spans="1:6" ht="40.5">
      <c r="A120" s="20" t="s">
        <v>1005</v>
      </c>
      <c r="B120" s="20" t="str">
        <f t="shared" si="5"/>
        <v>T-ZD6A043D4EF00EZ</v>
      </c>
      <c r="C120" s="27" t="s">
        <v>1023</v>
      </c>
      <c r="D120" s="30">
        <v>1252.72</v>
      </c>
      <c r="E120" s="16">
        <v>609.81783239999982</v>
      </c>
      <c r="F120" s="16">
        <v>556.79019479999988</v>
      </c>
    </row>
    <row r="121" spans="1:6" ht="54">
      <c r="A121" s="20" t="s">
        <v>1006</v>
      </c>
      <c r="B121" s="20" t="str">
        <f t="shared" si="5"/>
        <v>T-ZD6A043D4EL02EZ</v>
      </c>
      <c r="C121" s="27" t="s">
        <v>1294</v>
      </c>
      <c r="D121" s="30">
        <v>1500.94</v>
      </c>
      <c r="E121" s="16">
        <v>730.65008729999988</v>
      </c>
      <c r="F121" s="16">
        <v>667.11529710000002</v>
      </c>
    </row>
    <row r="122" spans="1:6" ht="40.5">
      <c r="A122" s="20" t="s">
        <v>1007</v>
      </c>
      <c r="B122" s="20" t="str">
        <f t="shared" si="5"/>
        <v>T-ZD6A142D01L01EZ</v>
      </c>
      <c r="C122" s="27" t="s">
        <v>1295</v>
      </c>
      <c r="D122" s="30">
        <v>1190.6600000000001</v>
      </c>
      <c r="E122" s="16">
        <v>579.60733469999991</v>
      </c>
      <c r="F122" s="16">
        <v>529.2066969</v>
      </c>
    </row>
    <row r="123" spans="1:6" ht="40.5">
      <c r="A123" s="20" t="s">
        <v>1008</v>
      </c>
      <c r="B123" s="20" t="str">
        <f t="shared" si="5"/>
        <v>T-ZD6A142D0EF00EZ</v>
      </c>
      <c r="C123" s="27" t="s">
        <v>1024</v>
      </c>
      <c r="D123" s="30">
        <v>942.45</v>
      </c>
      <c r="E123" s="16">
        <v>458.77994775000002</v>
      </c>
      <c r="F123" s="16">
        <v>418.88603925000007</v>
      </c>
    </row>
    <row r="124" spans="1:6" ht="40.5">
      <c r="A124" s="20" t="s">
        <v>1009</v>
      </c>
      <c r="B124" s="20" t="str">
        <f t="shared" si="5"/>
        <v>T-ZD6A142D0EL02EZ</v>
      </c>
      <c r="C124" s="20" t="s">
        <v>1296</v>
      </c>
      <c r="D124" s="30">
        <v>1190.6600000000001</v>
      </c>
      <c r="E124" s="16">
        <v>579.60733469999991</v>
      </c>
      <c r="F124" s="16">
        <v>529.2066969</v>
      </c>
    </row>
    <row r="125" spans="1:6" ht="40.5">
      <c r="A125" s="20" t="s">
        <v>1010</v>
      </c>
      <c r="B125" s="20" t="str">
        <f t="shared" si="5"/>
        <v>T-ZD6A142D0ER02EZ</v>
      </c>
      <c r="C125" s="20" t="s">
        <v>1297</v>
      </c>
      <c r="D125" s="30">
        <v>1246.98</v>
      </c>
      <c r="E125" s="16">
        <v>607.02362909999999</v>
      </c>
      <c r="F125" s="16">
        <v>554.23896569999999</v>
      </c>
    </row>
    <row r="126" spans="1:6" ht="40.5">
      <c r="A126" s="20" t="s">
        <v>1011</v>
      </c>
      <c r="B126" s="20" t="str">
        <f t="shared" si="5"/>
        <v>T-ZD6A142D1EF00EZ</v>
      </c>
      <c r="C126" s="20" t="s">
        <v>1025</v>
      </c>
      <c r="D126" s="30">
        <v>1023.89</v>
      </c>
      <c r="E126" s="16">
        <v>498.42453254999992</v>
      </c>
      <c r="F126" s="16">
        <v>455.08326884999997</v>
      </c>
    </row>
    <row r="127" spans="1:6" ht="40.5">
      <c r="A127" s="20" t="s">
        <v>1012</v>
      </c>
      <c r="B127" s="20" t="str">
        <f t="shared" si="5"/>
        <v>T-ZD6A142D1EL02EZ</v>
      </c>
      <c r="C127" s="20" t="s">
        <v>1298</v>
      </c>
      <c r="D127" s="30">
        <v>1272.0999999999999</v>
      </c>
      <c r="E127" s="16">
        <v>619.25191949999987</v>
      </c>
      <c r="F127" s="16">
        <v>565.40392650000001</v>
      </c>
    </row>
    <row r="128" spans="1:6" ht="40.5">
      <c r="A128" s="20" t="s">
        <v>1013</v>
      </c>
      <c r="B128" s="20" t="str">
        <f t="shared" si="5"/>
        <v>T-ZD6A142D2EL02EZ</v>
      </c>
      <c r="C128" s="20" t="s">
        <v>1299</v>
      </c>
      <c r="D128" s="30">
        <v>1469.91</v>
      </c>
      <c r="E128" s="16">
        <v>715.54483844999993</v>
      </c>
      <c r="F128" s="16">
        <v>653.32354814999997</v>
      </c>
    </row>
    <row r="129" spans="1:6" ht="67.5">
      <c r="A129" s="20" t="s">
        <v>1014</v>
      </c>
      <c r="B129" s="20" t="str">
        <f t="shared" si="5"/>
        <v>T-ZD6A142D4EL02EZ</v>
      </c>
      <c r="C129" s="20" t="s">
        <v>1300</v>
      </c>
      <c r="D129" s="30">
        <v>1535.84</v>
      </c>
      <c r="E129" s="16">
        <v>747.63923279999983</v>
      </c>
      <c r="F129" s="16">
        <v>682.62712559999989</v>
      </c>
    </row>
    <row r="130" spans="1:6" ht="40.5">
      <c r="A130" s="20" t="s">
        <v>1015</v>
      </c>
      <c r="B130" s="20" t="str">
        <f t="shared" si="5"/>
        <v>T-ZD6A143D0EF00EZ</v>
      </c>
      <c r="C130" s="20" t="s">
        <v>1026</v>
      </c>
      <c r="D130" s="30">
        <v>1066.55</v>
      </c>
      <c r="E130" s="16">
        <v>519.19120724999993</v>
      </c>
      <c r="F130" s="16">
        <v>474.04414574999998</v>
      </c>
    </row>
    <row r="131" spans="1:6" ht="40.5">
      <c r="A131" s="20" t="s">
        <v>1016</v>
      </c>
      <c r="B131" s="20" t="str">
        <f t="shared" si="5"/>
        <v>T-ZD6A143D0EL02EZ</v>
      </c>
      <c r="C131" s="20" t="s">
        <v>1301</v>
      </c>
      <c r="D131" s="30">
        <v>1314.77</v>
      </c>
      <c r="E131" s="16">
        <v>640.02346215</v>
      </c>
      <c r="F131" s="16">
        <v>584.36924805000001</v>
      </c>
    </row>
    <row r="132" spans="1:6" ht="40.5">
      <c r="A132" s="20" t="s">
        <v>1027</v>
      </c>
      <c r="B132" s="20" t="str">
        <f t="shared" si="5"/>
        <v>T-ZD6A04230EF00EZ</v>
      </c>
      <c r="C132" s="20" t="s">
        <v>1050</v>
      </c>
      <c r="D132" s="30">
        <v>916.59</v>
      </c>
      <c r="E132" s="16">
        <v>446.19142904999995</v>
      </c>
      <c r="F132" s="16">
        <v>407.39217435</v>
      </c>
    </row>
    <row r="133" spans="1:6" ht="40.5">
      <c r="A133" s="20" t="s">
        <v>1028</v>
      </c>
      <c r="B133" s="20" t="str">
        <f t="shared" si="5"/>
        <v>T-ZD6A04230EL02EZ</v>
      </c>
      <c r="C133" s="20" t="s">
        <v>1302</v>
      </c>
      <c r="D133" s="30">
        <v>1164.81</v>
      </c>
      <c r="E133" s="16">
        <v>567.02368394999996</v>
      </c>
      <c r="F133" s="16">
        <v>517.71727665000003</v>
      </c>
    </row>
    <row r="134" spans="1:6" ht="40.5">
      <c r="A134" s="20" t="s">
        <v>1029</v>
      </c>
      <c r="B134" s="20" t="str">
        <f t="shared" si="5"/>
        <v>T-ZD6A04231EF00EZ</v>
      </c>
      <c r="C134" s="20" t="s">
        <v>1051</v>
      </c>
      <c r="D134" s="30">
        <v>998.05</v>
      </c>
      <c r="E134" s="16">
        <v>485.84574974999992</v>
      </c>
      <c r="F134" s="16">
        <v>443.59829324999998</v>
      </c>
    </row>
    <row r="135" spans="1:6" ht="40.5">
      <c r="A135" s="20" t="s">
        <v>1030</v>
      </c>
      <c r="B135" s="20" t="str">
        <f t="shared" si="5"/>
        <v>T-ZD6A04232EF00EZ</v>
      </c>
      <c r="C135" s="20" t="s">
        <v>1052</v>
      </c>
      <c r="D135" s="30">
        <v>1195.8399999999999</v>
      </c>
      <c r="E135" s="16">
        <v>582.12893279999992</v>
      </c>
      <c r="F135" s="16">
        <v>531.50902559999997</v>
      </c>
    </row>
    <row r="136" spans="1:6" ht="40.5">
      <c r="A136" s="20" t="s">
        <v>1031</v>
      </c>
      <c r="B136" s="20" t="str">
        <f t="shared" si="5"/>
        <v>T-ZD6A04330EF00EZ</v>
      </c>
      <c r="C136" s="20" t="s">
        <v>1053</v>
      </c>
      <c r="D136" s="30">
        <v>1040.69</v>
      </c>
      <c r="E136" s="16">
        <v>506.60268854999993</v>
      </c>
      <c r="F136" s="16">
        <v>462.55028084999998</v>
      </c>
    </row>
    <row r="137" spans="1:6" ht="40.5">
      <c r="A137" s="20" t="s">
        <v>1032</v>
      </c>
      <c r="B137" s="20" t="str">
        <f t="shared" si="5"/>
        <v>T-ZD6A04330EL02EZ</v>
      </c>
      <c r="C137" s="20" t="s">
        <v>1303</v>
      </c>
      <c r="D137" s="30">
        <v>1288.92</v>
      </c>
      <c r="E137" s="16">
        <v>627.43981139999994</v>
      </c>
      <c r="F137" s="16">
        <v>572.87982780000004</v>
      </c>
    </row>
    <row r="138" spans="1:6" ht="40.5">
      <c r="A138" s="20" t="s">
        <v>1033</v>
      </c>
      <c r="B138" s="20" t="str">
        <f t="shared" si="5"/>
        <v>T-ZD6A04331EF00EZ</v>
      </c>
      <c r="C138" s="27" t="s">
        <v>1054</v>
      </c>
      <c r="D138" s="30">
        <v>1122.1500000000001</v>
      </c>
      <c r="E138" s="16">
        <v>546.25700925000001</v>
      </c>
      <c r="F138" s="16">
        <v>498.75639975000001</v>
      </c>
    </row>
    <row r="139" spans="1:6" ht="40.5">
      <c r="A139" s="20" t="s">
        <v>1034</v>
      </c>
      <c r="B139" s="20" t="str">
        <f t="shared" si="5"/>
        <v>T-ZD6A04332EF00EZ</v>
      </c>
      <c r="C139" s="27" t="s">
        <v>1055</v>
      </c>
      <c r="D139" s="30">
        <v>1319.95</v>
      </c>
      <c r="E139" s="16">
        <v>642.54506025000001</v>
      </c>
      <c r="F139" s="16">
        <v>586.6715767500001</v>
      </c>
    </row>
    <row r="140" spans="1:6" ht="40.5">
      <c r="A140" s="20" t="s">
        <v>1035</v>
      </c>
      <c r="B140" s="20" t="str">
        <f t="shared" si="5"/>
        <v>T-ZD6A14230EF00EZ</v>
      </c>
      <c r="C140" s="27" t="s">
        <v>1056</v>
      </c>
      <c r="D140" s="30">
        <v>1040.69</v>
      </c>
      <c r="E140" s="16">
        <v>506.60268854999993</v>
      </c>
      <c r="F140" s="16">
        <v>462.55028084999998</v>
      </c>
    </row>
    <row r="141" spans="1:6" ht="40.5">
      <c r="A141" s="20" t="s">
        <v>1036</v>
      </c>
      <c r="B141" s="20" t="str">
        <f t="shared" si="5"/>
        <v>T-ZD6A14230EL02EZ</v>
      </c>
      <c r="C141" s="27" t="s">
        <v>1304</v>
      </c>
      <c r="D141" s="30">
        <v>1288.92</v>
      </c>
      <c r="E141" s="16">
        <v>627.43981139999994</v>
      </c>
      <c r="F141" s="16">
        <v>572.87982780000004</v>
      </c>
    </row>
    <row r="142" spans="1:6" ht="40.5">
      <c r="A142" s="20" t="s">
        <v>1037</v>
      </c>
      <c r="B142" s="20" t="str">
        <f t="shared" si="5"/>
        <v>T-ZD6A14230ER02EZ</v>
      </c>
      <c r="C142" s="27" t="s">
        <v>1305</v>
      </c>
      <c r="D142" s="30">
        <v>1342.38</v>
      </c>
      <c r="E142" s="16">
        <v>653.4638721</v>
      </c>
      <c r="F142" s="16">
        <v>596.64092670000002</v>
      </c>
    </row>
    <row r="143" spans="1:6" ht="54">
      <c r="A143" s="20" t="s">
        <v>1038</v>
      </c>
      <c r="B143" s="20" t="str">
        <f t="shared" si="5"/>
        <v>T-ZD6A14230ERR2EZ</v>
      </c>
      <c r="C143" s="20" t="s">
        <v>1306</v>
      </c>
      <c r="D143" s="30">
        <v>2364.1999999999998</v>
      </c>
      <c r="E143" s="16">
        <v>1358.8712339999997</v>
      </c>
      <c r="F143" s="16">
        <v>1240.7085179999999</v>
      </c>
    </row>
    <row r="144" spans="1:6" ht="40.5">
      <c r="A144" s="20" t="s">
        <v>1039</v>
      </c>
      <c r="B144" s="20" t="str">
        <f t="shared" si="5"/>
        <v>T-ZD6A14231EF00EZ</v>
      </c>
      <c r="C144" s="27" t="s">
        <v>1057</v>
      </c>
      <c r="D144" s="30">
        <v>1122.1500000000001</v>
      </c>
      <c r="E144" s="16">
        <v>546.25700925000001</v>
      </c>
      <c r="F144" s="16">
        <v>498.75639975000001</v>
      </c>
    </row>
    <row r="145" spans="1:6" ht="54">
      <c r="A145" s="20" t="s">
        <v>1040</v>
      </c>
      <c r="B145" s="20" t="str">
        <f t="shared" si="5"/>
        <v>T-ZD6A14231EL02EZ</v>
      </c>
      <c r="C145" s="27" t="s">
        <v>1307</v>
      </c>
      <c r="D145" s="30">
        <v>1370.37</v>
      </c>
      <c r="E145" s="16">
        <v>667.08926414999985</v>
      </c>
      <c r="F145" s="16">
        <v>609.08150204999993</v>
      </c>
    </row>
    <row r="146" spans="1:6" ht="40.5">
      <c r="A146" s="20" t="s">
        <v>1041</v>
      </c>
      <c r="B146" s="20" t="str">
        <f t="shared" si="5"/>
        <v>T-ZD6A14232EF00EZ</v>
      </c>
      <c r="C146" s="27" t="s">
        <v>1058</v>
      </c>
      <c r="D146" s="30">
        <v>1319.95</v>
      </c>
      <c r="E146" s="16">
        <v>642.54506025000001</v>
      </c>
      <c r="F146" s="16">
        <v>586.6715767500001</v>
      </c>
    </row>
    <row r="147" spans="1:6" ht="40.5">
      <c r="A147" s="20" t="s">
        <v>1042</v>
      </c>
      <c r="B147" s="20" t="str">
        <f t="shared" si="5"/>
        <v>T-ZD6A14232EL02EZ</v>
      </c>
      <c r="C147" s="27" t="s">
        <v>1308</v>
      </c>
      <c r="D147" s="30">
        <v>1568.15</v>
      </c>
      <c r="E147" s="16">
        <v>763.36757924999995</v>
      </c>
      <c r="F147" s="16">
        <v>696.98778975000005</v>
      </c>
    </row>
    <row r="148" spans="1:6" ht="40.5">
      <c r="A148" s="20" t="s">
        <v>1043</v>
      </c>
      <c r="B148" s="20" t="str">
        <f t="shared" si="5"/>
        <v>T-ZD6A14330EF00EZ</v>
      </c>
      <c r="C148" s="27" t="s">
        <v>1059</v>
      </c>
      <c r="D148" s="30">
        <v>1164.81</v>
      </c>
      <c r="E148" s="16">
        <v>567.02368394999996</v>
      </c>
      <c r="F148" s="16">
        <v>517.71727665000003</v>
      </c>
    </row>
    <row r="149" spans="1:6" ht="40.5">
      <c r="A149" s="20" t="s">
        <v>1044</v>
      </c>
      <c r="B149" s="20" t="str">
        <f t="shared" si="5"/>
        <v>T-ZD6A14330EL02EZ</v>
      </c>
      <c r="C149" s="27" t="s">
        <v>1309</v>
      </c>
      <c r="D149" s="30">
        <v>1413.03</v>
      </c>
      <c r="E149" s="16">
        <v>687.85593884999992</v>
      </c>
      <c r="F149" s="16">
        <v>628.04237894999994</v>
      </c>
    </row>
    <row r="150" spans="1:6" ht="40.5">
      <c r="A150" s="20" t="s">
        <v>1045</v>
      </c>
      <c r="B150" s="20" t="str">
        <f t="shared" si="5"/>
        <v>T-ZD6A14330ER02EZ</v>
      </c>
      <c r="C150" s="27" t="s">
        <v>1310</v>
      </c>
      <c r="D150" s="30">
        <v>1462.87</v>
      </c>
      <c r="E150" s="16">
        <v>712.11780164999982</v>
      </c>
      <c r="F150" s="16">
        <v>650.19451455000001</v>
      </c>
    </row>
    <row r="151" spans="1:6" ht="40.5">
      <c r="A151" s="20" t="s">
        <v>1046</v>
      </c>
      <c r="B151" s="20" t="str">
        <f t="shared" si="5"/>
        <v>T-ZD6A14331EF00EZ</v>
      </c>
      <c r="C151" s="27" t="s">
        <v>1060</v>
      </c>
      <c r="D151" s="30">
        <v>1246.26</v>
      </c>
      <c r="E151" s="16">
        <v>606.67313669999999</v>
      </c>
      <c r="F151" s="16">
        <v>553.91895090000003</v>
      </c>
    </row>
    <row r="152" spans="1:6" ht="54">
      <c r="A152" s="20" t="s">
        <v>1047</v>
      </c>
      <c r="B152" s="20" t="str">
        <f t="shared" si="5"/>
        <v>T-ZD6A14331EL02EZ</v>
      </c>
      <c r="C152" s="27" t="s">
        <v>1311</v>
      </c>
      <c r="D152" s="30">
        <v>1494.48</v>
      </c>
      <c r="E152" s="16">
        <v>727.50539159999994</v>
      </c>
      <c r="F152" s="16">
        <v>664.24405320000005</v>
      </c>
    </row>
    <row r="153" spans="1:6" ht="40.5">
      <c r="A153" s="20" t="s">
        <v>1048</v>
      </c>
      <c r="B153" s="20" t="str">
        <f t="shared" si="5"/>
        <v>T-ZD6A14332EF00EZ</v>
      </c>
      <c r="C153" s="27" t="s">
        <v>1061</v>
      </c>
      <c r="D153" s="30">
        <v>1444.05</v>
      </c>
      <c r="E153" s="16">
        <v>702.95631974999992</v>
      </c>
      <c r="F153" s="16">
        <v>641.82968325000002</v>
      </c>
    </row>
    <row r="154" spans="1:6" ht="40.5">
      <c r="A154" s="20" t="s">
        <v>1049</v>
      </c>
      <c r="B154" s="20" t="str">
        <f t="shared" si="5"/>
        <v>T-ZD6A14332EL02EZ</v>
      </c>
      <c r="C154" s="27" t="s">
        <v>1312</v>
      </c>
      <c r="D154" s="30">
        <v>1692.27</v>
      </c>
      <c r="E154" s="16">
        <v>823.78857464999987</v>
      </c>
      <c r="F154" s="16">
        <v>752.15478554999993</v>
      </c>
    </row>
    <row r="155" spans="1:6" ht="40.5">
      <c r="A155" s="20" t="s">
        <v>1062</v>
      </c>
      <c r="B155" s="20" t="str">
        <f t="shared" si="5"/>
        <v>T-ZD6A14230EFR2EZ</v>
      </c>
      <c r="C155" s="27" t="s">
        <v>1072</v>
      </c>
      <c r="D155" s="30">
        <v>2019.4</v>
      </c>
      <c r="E155" s="16">
        <v>1160.6905379999998</v>
      </c>
      <c r="F155" s="16">
        <v>1059.7609259999999</v>
      </c>
    </row>
    <row r="156" spans="1:6" ht="40.5">
      <c r="A156" s="20" t="s">
        <v>1063</v>
      </c>
      <c r="B156" s="20" t="str">
        <f t="shared" si="5"/>
        <v>T-ZD6A14230ELR2EZ</v>
      </c>
      <c r="C156" s="27" t="s">
        <v>1313</v>
      </c>
      <c r="D156" s="30">
        <v>2341.4</v>
      </c>
      <c r="E156" s="16">
        <v>1345.7664779999998</v>
      </c>
      <c r="F156" s="16">
        <v>1228.7433060000001</v>
      </c>
    </row>
    <row r="157" spans="1:6" ht="54">
      <c r="A157" s="20" t="s">
        <v>1064</v>
      </c>
      <c r="B157" s="20" t="str">
        <f t="shared" si="5"/>
        <v>T-ZD6A14231EFR2EZ</v>
      </c>
      <c r="C157" s="27" t="s">
        <v>1073</v>
      </c>
      <c r="D157" s="30">
        <v>2064.88</v>
      </c>
      <c r="E157" s="16">
        <v>1186.8310775999998</v>
      </c>
      <c r="F157" s="16">
        <v>1083.6283751999999</v>
      </c>
    </row>
    <row r="158" spans="1:6" ht="54">
      <c r="A158" s="20" t="s">
        <v>1065</v>
      </c>
      <c r="B158" s="20" t="str">
        <f t="shared" si="5"/>
        <v>T-ZD6A14231ELR2EZ</v>
      </c>
      <c r="C158" s="27" t="s">
        <v>1314</v>
      </c>
      <c r="D158" s="30">
        <v>2386.88</v>
      </c>
      <c r="E158" s="16">
        <v>1371.9070175999998</v>
      </c>
      <c r="F158" s="16">
        <v>1252.6107552000001</v>
      </c>
    </row>
    <row r="159" spans="1:6" ht="40.5">
      <c r="A159" s="20" t="s">
        <v>1066</v>
      </c>
      <c r="B159" s="20" t="str">
        <f t="shared" si="5"/>
        <v>T-ZD6A14232EFR2EZ</v>
      </c>
      <c r="C159" s="27" t="s">
        <v>1074</v>
      </c>
      <c r="D159" s="30">
        <v>2274.36</v>
      </c>
      <c r="E159" s="16">
        <v>1307.2338972</v>
      </c>
      <c r="F159" s="16">
        <v>1193.5613844000002</v>
      </c>
    </row>
    <row r="160" spans="1:6" ht="40.5">
      <c r="A160" s="20" t="s">
        <v>1067</v>
      </c>
      <c r="B160" s="20" t="str">
        <f t="shared" si="5"/>
        <v>T-ZD6A14330EFR2EZ</v>
      </c>
      <c r="C160" s="27" t="s">
        <v>1075</v>
      </c>
      <c r="D160" s="30">
        <v>2119.9499999999998</v>
      </c>
      <c r="E160" s="16">
        <v>1218.4836614999997</v>
      </c>
      <c r="F160" s="16">
        <v>1112.5285604999999</v>
      </c>
    </row>
    <row r="161" spans="1:6" ht="40.5">
      <c r="A161" s="20" t="s">
        <v>1068</v>
      </c>
      <c r="B161" s="20" t="str">
        <f t="shared" si="5"/>
        <v>T-ZD6A14330ELR2EZ</v>
      </c>
      <c r="C161" s="27" t="s">
        <v>1315</v>
      </c>
      <c r="D161" s="30">
        <v>2441.94</v>
      </c>
      <c r="E161" s="16">
        <v>1403.5538537999998</v>
      </c>
      <c r="F161" s="16">
        <v>1281.5056926000002</v>
      </c>
    </row>
    <row r="162" spans="1:6" ht="54">
      <c r="A162" s="20" t="s">
        <v>1069</v>
      </c>
      <c r="B162" s="20" t="str">
        <f t="shared" si="5"/>
        <v>T-ZD6A14331EFR2EZ</v>
      </c>
      <c r="C162" s="27" t="s">
        <v>1076</v>
      </c>
      <c r="D162" s="30">
        <v>2165.4299999999998</v>
      </c>
      <c r="E162" s="16">
        <v>1244.6242010999997</v>
      </c>
      <c r="F162" s="16">
        <v>1136.3960096999999</v>
      </c>
    </row>
    <row r="163" spans="1:6" ht="40.5">
      <c r="A163" s="20" t="s">
        <v>1070</v>
      </c>
      <c r="B163" s="20" t="str">
        <f t="shared" si="5"/>
        <v>T-ZD6A14332EFR2EZ</v>
      </c>
      <c r="C163" s="27" t="s">
        <v>1077</v>
      </c>
      <c r="D163" s="30">
        <v>2374.91</v>
      </c>
      <c r="E163" s="16">
        <v>1365.0270206999999</v>
      </c>
      <c r="F163" s="16">
        <v>1246.3290188999999</v>
      </c>
    </row>
    <row r="164" spans="1:6" ht="54">
      <c r="A164" s="20" t="s">
        <v>1071</v>
      </c>
      <c r="B164" s="20" t="str">
        <f t="shared" si="5"/>
        <v>T-ZD6A14332ELR2EZ</v>
      </c>
      <c r="C164" s="27" t="s">
        <v>1316</v>
      </c>
      <c r="D164" s="30">
        <v>2696.92</v>
      </c>
      <c r="E164" s="16">
        <v>1550.1087084000001</v>
      </c>
      <c r="F164" s="16">
        <v>1415.3166468000002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ignoredErrors>
    <ignoredError sqref="B4 B5:B7 B33:B46 B12:B16 B51:B67 B72" calculatedColumn="1"/>
  </ignoredErrors>
  <drawing r:id="rId2"/>
  <legacyDrawingHF r:id="rId3"/>
  <tableParts count="6">
    <tablePart r:id="rId4"/>
    <tablePart r:id="rId5"/>
    <tablePart r:id="rId6"/>
    <tablePart r:id="rId7"/>
    <tablePart r:id="rId8"/>
    <tablePart r:id="rId9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D713-B611-4F01-9E45-DB5C34A1AC72}">
  <sheetPr codeName="Arkusz8"/>
  <dimension ref="A2:I131"/>
  <sheetViews>
    <sheetView tabSelected="1" topLeftCell="A93" zoomScale="110" zoomScaleNormal="110" workbookViewId="0">
      <selection activeCell="M101" sqref="M101"/>
    </sheetView>
  </sheetViews>
  <sheetFormatPr defaultRowHeight="19.5"/>
  <cols>
    <col min="1" max="1" width="16.75" customWidth="1"/>
    <col min="2" max="2" width="15.75" bestFit="1" customWidth="1"/>
    <col min="3" max="3" width="35.625" customWidth="1"/>
    <col min="4" max="7" width="8.625" customWidth="1"/>
  </cols>
  <sheetData>
    <row r="2" spans="1:6" ht="89.25" customHeight="1" thickBot="1">
      <c r="A2" s="17" t="s">
        <v>1078</v>
      </c>
      <c r="B2" s="9"/>
      <c r="C2" s="9"/>
      <c r="D2" s="9"/>
      <c r="E2" s="9"/>
    </row>
    <row r="3" spans="1:6" s="13" customFormat="1" ht="27.75" thickTop="1">
      <c r="A3" s="14" t="s">
        <v>5</v>
      </c>
      <c r="B3" s="14" t="s">
        <v>0</v>
      </c>
      <c r="C3" s="14" t="s">
        <v>2</v>
      </c>
      <c r="D3" s="11" t="s">
        <v>3</v>
      </c>
      <c r="E3" s="22" t="s">
        <v>157</v>
      </c>
      <c r="F3" s="11" t="s">
        <v>4</v>
      </c>
    </row>
    <row r="4" spans="1:6" ht="27" customHeight="1">
      <c r="A4" s="10" t="s">
        <v>1079</v>
      </c>
      <c r="B4" s="20" t="str">
        <f>"T-"&amp;REPLACE(A4,FIND("-",A4,3),1,"")</f>
        <v>T-ZT11142D0E000FZ</v>
      </c>
      <c r="C4" s="10" t="s">
        <v>1083</v>
      </c>
      <c r="D4" s="15">
        <v>812.72</v>
      </c>
      <c r="E4" s="16">
        <v>454.94115072000005</v>
      </c>
      <c r="F4" s="16">
        <v>426.50732879999998</v>
      </c>
    </row>
    <row r="5" spans="1:6" ht="27" customHeight="1">
      <c r="A5" s="10" t="s">
        <v>1080</v>
      </c>
      <c r="B5" s="20" t="str">
        <f t="shared" ref="B5:B7" si="0">"T-"&amp;REPLACE(A5,FIND("-",A5,3),1,"")</f>
        <v>T-ZT11142T0E000FZ</v>
      </c>
      <c r="C5" s="10" t="s">
        <v>1084</v>
      </c>
      <c r="D5" s="15">
        <v>894.57</v>
      </c>
      <c r="E5" s="16">
        <v>500.75881632000011</v>
      </c>
      <c r="F5" s="16">
        <v>469.46139030000006</v>
      </c>
    </row>
    <row r="6" spans="1:6" ht="27" customHeight="1">
      <c r="A6" s="10" t="s">
        <v>1081</v>
      </c>
      <c r="B6" s="20" t="str">
        <f t="shared" si="0"/>
        <v>T-ZT11143D0E000FZ</v>
      </c>
      <c r="C6" s="20" t="s">
        <v>1085</v>
      </c>
      <c r="D6" s="15">
        <v>1121.07</v>
      </c>
      <c r="E6" s="16">
        <v>627.54808032000005</v>
      </c>
      <c r="F6" s="16">
        <v>588.32632530000001</v>
      </c>
    </row>
    <row r="7" spans="1:6" ht="27" customHeight="1">
      <c r="A7" s="10" t="s">
        <v>1082</v>
      </c>
      <c r="B7" s="20" t="str">
        <f t="shared" si="0"/>
        <v>T-ZT11143T0E000FZ</v>
      </c>
      <c r="C7" s="10" t="s">
        <v>1086</v>
      </c>
      <c r="D7" s="15">
        <v>1202.9000000000001</v>
      </c>
      <c r="E7" s="16">
        <v>673.35455040000011</v>
      </c>
      <c r="F7" s="16">
        <v>631.26989100000003</v>
      </c>
    </row>
    <row r="10" spans="1:6" ht="89.25" customHeight="1" thickBot="1">
      <c r="A10" s="17" t="s">
        <v>1087</v>
      </c>
      <c r="B10" s="9"/>
      <c r="C10" s="9"/>
      <c r="D10" s="9"/>
      <c r="E10" s="9"/>
    </row>
    <row r="11" spans="1:6" s="13" customFormat="1" ht="27.75" thickTop="1">
      <c r="A11" s="14" t="s">
        <v>5</v>
      </c>
      <c r="B11" s="14" t="s">
        <v>0</v>
      </c>
      <c r="C11" s="14" t="s">
        <v>2</v>
      </c>
      <c r="D11" s="11" t="s">
        <v>3</v>
      </c>
      <c r="E11" s="22" t="s">
        <v>157</v>
      </c>
      <c r="F11" s="11" t="s">
        <v>4</v>
      </c>
    </row>
    <row r="12" spans="1:6" ht="27" customHeight="1">
      <c r="A12" s="10" t="s">
        <v>1088</v>
      </c>
      <c r="B12" s="20" t="str">
        <f>"T-"&amp;REPLACE(A12,FIND("-",A12,3),1,"")</f>
        <v>T-ZT23142D0E000FZ</v>
      </c>
      <c r="C12" s="12" t="s">
        <v>1105</v>
      </c>
      <c r="D12" s="15">
        <v>1073.24</v>
      </c>
      <c r="E12" s="16">
        <v>600.77399424000009</v>
      </c>
      <c r="F12" s="16">
        <v>563.22561960000007</v>
      </c>
    </row>
    <row r="13" spans="1:6" ht="27" customHeight="1">
      <c r="A13" s="10" t="s">
        <v>1089</v>
      </c>
      <c r="B13" s="20" t="str">
        <f t="shared" ref="B13:B30" si="1">"T-"&amp;REPLACE(A13,FIND("-",A13,3),1,"")</f>
        <v>T-ZT23142D0EC00FZ</v>
      </c>
      <c r="C13" s="12" t="s">
        <v>1317</v>
      </c>
      <c r="D13" s="15">
        <v>1470.65</v>
      </c>
      <c r="E13" s="16">
        <v>823.23457440000016</v>
      </c>
      <c r="F13" s="16">
        <v>771.78241350000008</v>
      </c>
    </row>
    <row r="14" spans="1:6" ht="27" customHeight="1">
      <c r="A14" s="10" t="s">
        <v>1090</v>
      </c>
      <c r="B14" s="20" t="str">
        <f t="shared" si="1"/>
        <v>T-ZT23142D1E000FZ</v>
      </c>
      <c r="C14" s="27" t="s">
        <v>1106</v>
      </c>
      <c r="D14" s="15">
        <v>1236.6400000000001</v>
      </c>
      <c r="E14" s="16">
        <v>692.24139264000007</v>
      </c>
      <c r="F14" s="16">
        <v>648.97630560000005</v>
      </c>
    </row>
    <row r="15" spans="1:6" ht="27" customHeight="1">
      <c r="A15" s="10" t="s">
        <v>1091</v>
      </c>
      <c r="B15" s="20" t="str">
        <f t="shared" si="1"/>
        <v>T-ZT23142D2E000FZ</v>
      </c>
      <c r="C15" s="12" t="s">
        <v>1107</v>
      </c>
      <c r="D15" s="15">
        <v>1536.21</v>
      </c>
      <c r="E15" s="16">
        <v>859.93348895999998</v>
      </c>
      <c r="F15" s="16">
        <v>806.18764590000001</v>
      </c>
    </row>
    <row r="16" spans="1:6" ht="40.5">
      <c r="A16" s="20" t="s">
        <v>1092</v>
      </c>
      <c r="B16" s="20" t="str">
        <f t="shared" si="1"/>
        <v>T-ZT23142D3E000FZ</v>
      </c>
      <c r="C16" s="27" t="s">
        <v>1108</v>
      </c>
      <c r="D16" s="28">
        <v>1406.1</v>
      </c>
      <c r="E16" s="16">
        <v>787.10103359999994</v>
      </c>
      <c r="F16" s="16">
        <v>737.90721899999994</v>
      </c>
    </row>
    <row r="17" spans="1:8" ht="27">
      <c r="A17" s="20" t="s">
        <v>1093</v>
      </c>
      <c r="B17" s="20" t="str">
        <f t="shared" si="1"/>
        <v>T-ZT23142T0E000FZ</v>
      </c>
      <c r="C17" s="27" t="s">
        <v>1109</v>
      </c>
      <c r="D17" s="28">
        <v>1171.08</v>
      </c>
      <c r="E17" s="16">
        <v>655.54247807999991</v>
      </c>
      <c r="F17" s="16">
        <v>614.57107319999989</v>
      </c>
    </row>
    <row r="18" spans="1:8" ht="54">
      <c r="A18" s="20" t="s">
        <v>1094</v>
      </c>
      <c r="B18" s="20" t="str">
        <f t="shared" si="1"/>
        <v>T-ZT23142T0EC00FZ</v>
      </c>
      <c r="C18" s="27" t="s">
        <v>1318</v>
      </c>
      <c r="D18" s="28">
        <v>1569.5</v>
      </c>
      <c r="E18" s="16">
        <v>878.56843200000014</v>
      </c>
      <c r="F18" s="16">
        <v>823.65790500000003</v>
      </c>
    </row>
    <row r="19" spans="1:8" ht="27">
      <c r="A19" s="20" t="s">
        <v>1095</v>
      </c>
      <c r="B19" s="20" t="str">
        <f t="shared" si="1"/>
        <v>T-ZT23142T1E000FZ</v>
      </c>
      <c r="C19" s="27" t="s">
        <v>1110</v>
      </c>
      <c r="D19" s="28">
        <v>1334.48</v>
      </c>
      <c r="E19" s="16">
        <v>747.00987648000012</v>
      </c>
      <c r="F19" s="16">
        <v>700.32175920000009</v>
      </c>
    </row>
    <row r="20" spans="1:8" ht="40.5">
      <c r="A20" s="20" t="s">
        <v>1096</v>
      </c>
      <c r="B20" s="20" t="str">
        <f t="shared" si="1"/>
        <v>T-ZT23142T2E000FZ</v>
      </c>
      <c r="C20" s="27" t="s">
        <v>1111</v>
      </c>
      <c r="D20" s="28">
        <v>1634.06</v>
      </c>
      <c r="E20" s="16">
        <v>914.70757056000002</v>
      </c>
      <c r="F20" s="16">
        <v>857.53834740000002</v>
      </c>
    </row>
    <row r="21" spans="1:8" ht="40.5">
      <c r="A21" s="20" t="s">
        <v>1097</v>
      </c>
      <c r="B21" s="20" t="str">
        <f t="shared" si="1"/>
        <v>T-ZT23142T3E000FZ</v>
      </c>
      <c r="C21" s="27" t="s">
        <v>1112</v>
      </c>
      <c r="D21" s="30">
        <v>1503.94</v>
      </c>
      <c r="E21" s="16">
        <v>841.8695174400001</v>
      </c>
      <c r="F21" s="16">
        <v>789.2526726000001</v>
      </c>
    </row>
    <row r="22" spans="1:8" ht="27">
      <c r="A22" s="20" t="s">
        <v>1098</v>
      </c>
      <c r="B22" s="20" t="str">
        <f t="shared" si="1"/>
        <v>T-ZT23143D0E000FZ</v>
      </c>
      <c r="C22" s="27" t="s">
        <v>1113</v>
      </c>
      <c r="D22" s="30">
        <v>1400.04</v>
      </c>
      <c r="E22" s="16">
        <v>783.70879104000005</v>
      </c>
      <c r="F22" s="16">
        <v>734.72699160000002</v>
      </c>
    </row>
    <row r="23" spans="1:8" ht="40.5">
      <c r="A23" s="20" t="s">
        <v>1099</v>
      </c>
      <c r="B23" s="20" t="str">
        <f t="shared" si="1"/>
        <v>T-ZT23143D3E000FZ</v>
      </c>
      <c r="C23" s="27" t="s">
        <v>1114</v>
      </c>
      <c r="D23" s="30">
        <v>1732.9</v>
      </c>
      <c r="E23" s="16">
        <v>970.03583040000012</v>
      </c>
      <c r="F23" s="16">
        <v>909.40859100000011</v>
      </c>
    </row>
    <row r="24" spans="1:8" ht="27">
      <c r="A24" s="20" t="s">
        <v>1100</v>
      </c>
      <c r="B24" s="20" t="str">
        <f t="shared" si="1"/>
        <v>T-ZT23143T0E000FZ</v>
      </c>
      <c r="C24" s="27" t="s">
        <v>1115</v>
      </c>
      <c r="D24" s="30">
        <v>1497.89</v>
      </c>
      <c r="E24" s="16">
        <v>838.48287263999998</v>
      </c>
      <c r="F24" s="16">
        <v>786.07769309999992</v>
      </c>
    </row>
    <row r="25" spans="1:8" ht="54">
      <c r="A25" s="20" t="s">
        <v>1101</v>
      </c>
      <c r="B25" s="20" t="str">
        <f t="shared" si="1"/>
        <v>T-ZT23143T0EC00FZ</v>
      </c>
      <c r="C25" s="27" t="s">
        <v>1319</v>
      </c>
      <c r="D25" s="30">
        <v>1896.31</v>
      </c>
      <c r="E25" s="16">
        <v>1061.50882656</v>
      </c>
      <c r="F25" s="16">
        <v>995.16452489999995</v>
      </c>
    </row>
    <row r="26" spans="1:8" ht="27">
      <c r="A26" s="20" t="s">
        <v>1102</v>
      </c>
      <c r="B26" s="20" t="str">
        <f t="shared" si="1"/>
        <v>T-ZT23143T1E000FZ</v>
      </c>
      <c r="C26" s="27" t="s">
        <v>1116</v>
      </c>
      <c r="D26" s="30">
        <v>1661.29</v>
      </c>
      <c r="E26" s="16">
        <v>929.95027104000019</v>
      </c>
      <c r="F26" s="16">
        <v>871.82837910000012</v>
      </c>
    </row>
    <row r="27" spans="1:8" ht="40.5">
      <c r="A27" s="20" t="s">
        <v>1103</v>
      </c>
      <c r="B27" s="20" t="str">
        <f t="shared" si="1"/>
        <v>T-ZT23143T2E000FZ</v>
      </c>
      <c r="C27" s="27" t="s">
        <v>1117</v>
      </c>
      <c r="D27" s="30">
        <v>1960.87</v>
      </c>
      <c r="E27" s="16">
        <v>1097.64796512</v>
      </c>
      <c r="F27" s="16">
        <v>1029.0449673000001</v>
      </c>
    </row>
    <row r="28" spans="1:8" ht="40.5">
      <c r="A28" s="20" t="s">
        <v>1104</v>
      </c>
      <c r="B28" s="20" t="str">
        <f t="shared" si="1"/>
        <v>T-ZT23143T3E000FZ</v>
      </c>
      <c r="C28" s="27" t="s">
        <v>1118</v>
      </c>
      <c r="D28" s="28">
        <v>1830.75</v>
      </c>
      <c r="E28" s="16">
        <v>1024.8099120000002</v>
      </c>
      <c r="F28" s="16">
        <v>960.75929250000013</v>
      </c>
    </row>
    <row r="29" spans="1:8" ht="40.5">
      <c r="A29" s="20" t="s">
        <v>1119</v>
      </c>
      <c r="B29" s="20" t="str">
        <f t="shared" si="1"/>
        <v>T-ZT23142T0E00CFZ</v>
      </c>
      <c r="C29" s="20" t="s">
        <v>1121</v>
      </c>
      <c r="D29" s="28">
        <v>2811.17</v>
      </c>
      <c r="E29" s="16">
        <v>1573.6254979200003</v>
      </c>
      <c r="F29" s="16">
        <v>1475.2739043000001</v>
      </c>
    </row>
    <row r="30" spans="1:8" ht="40.5">
      <c r="A30" s="20" t="s">
        <v>1120</v>
      </c>
      <c r="B30" s="20" t="str">
        <f t="shared" si="1"/>
        <v>T-ZT23143T0E00CFZ</v>
      </c>
      <c r="C30" s="20" t="s">
        <v>1122</v>
      </c>
      <c r="D30" s="28">
        <v>3137.98</v>
      </c>
      <c r="E30" s="16">
        <v>1756.5658924800005</v>
      </c>
      <c r="F30" s="16">
        <v>1646.7805242000002</v>
      </c>
    </row>
    <row r="31" spans="1:8">
      <c r="A31" s="20"/>
      <c r="B31" s="20"/>
      <c r="C31" s="27"/>
      <c r="D31" s="30"/>
      <c r="E31" s="29"/>
      <c r="F31" s="29"/>
      <c r="G31" s="29"/>
      <c r="H31" s="21"/>
    </row>
    <row r="33" spans="1:6" ht="89.25" customHeight="1" thickBot="1">
      <c r="A33" s="17" t="s">
        <v>1123</v>
      </c>
      <c r="B33" s="9"/>
      <c r="C33" s="9"/>
      <c r="D33" s="9"/>
      <c r="E33" s="9"/>
    </row>
    <row r="34" spans="1:6" s="13" customFormat="1" ht="27.75" thickTop="1">
      <c r="A34" s="14" t="s">
        <v>5</v>
      </c>
      <c r="B34" s="14" t="s">
        <v>0</v>
      </c>
      <c r="C34" s="14" t="s">
        <v>2</v>
      </c>
      <c r="D34" s="11" t="s">
        <v>3</v>
      </c>
      <c r="E34" s="22" t="s">
        <v>157</v>
      </c>
      <c r="F34" s="11" t="s">
        <v>4</v>
      </c>
    </row>
    <row r="35" spans="1:6" ht="27" customHeight="1">
      <c r="A35" s="10" t="s">
        <v>1124</v>
      </c>
      <c r="B35" s="20" t="str">
        <f>"T-"&amp;REPLACE(A35,FIND("-",A35,3),1,"")</f>
        <v>T-ZT41142D9E0000Z</v>
      </c>
      <c r="C35" s="12" t="s">
        <v>1320</v>
      </c>
      <c r="D35" s="15">
        <v>2949.31</v>
      </c>
      <c r="E35" s="16">
        <v>1650.9529545600003</v>
      </c>
      <c r="F35" s="16">
        <v>1547.7683949000002</v>
      </c>
    </row>
    <row r="36" spans="1:6" ht="27" customHeight="1">
      <c r="A36" s="10" t="s">
        <v>1125</v>
      </c>
      <c r="B36" s="20" t="str">
        <f t="shared" ref="B36:B58" si="2">"T-"&amp;REPLACE(A36,FIND("-",A36,3),1,"")</f>
        <v>T-ZT41142P0E0000Z</v>
      </c>
      <c r="C36" s="12" t="s">
        <v>1144</v>
      </c>
      <c r="D36" s="15">
        <v>13014.53</v>
      </c>
      <c r="E36" s="16">
        <v>7285.221545280001</v>
      </c>
      <c r="F36" s="16">
        <v>6829.8951987000009</v>
      </c>
    </row>
    <row r="37" spans="1:6" ht="27" customHeight="1">
      <c r="A37" s="10" t="s">
        <v>1126</v>
      </c>
      <c r="B37" s="20" t="str">
        <f t="shared" si="2"/>
        <v>T-ZT41142T010000Z</v>
      </c>
      <c r="C37" s="27" t="s">
        <v>1321</v>
      </c>
      <c r="D37" s="15">
        <v>2074.73</v>
      </c>
      <c r="E37" s="16">
        <v>1161.3840604800002</v>
      </c>
      <c r="F37" s="16">
        <v>1088.7975567000001</v>
      </c>
    </row>
    <row r="38" spans="1:6" ht="27">
      <c r="A38" s="20" t="s">
        <v>1127</v>
      </c>
      <c r="B38" s="20" t="str">
        <f t="shared" si="2"/>
        <v>T-ZT41142T0E0000Z</v>
      </c>
      <c r="C38" s="27" t="s">
        <v>1322</v>
      </c>
      <c r="D38" s="28">
        <v>2074.73</v>
      </c>
      <c r="E38" s="16">
        <v>1161.3840604800002</v>
      </c>
      <c r="F38" s="16">
        <v>1088.7975567000001</v>
      </c>
    </row>
    <row r="39" spans="1:6" ht="40.5">
      <c r="A39" s="20" t="s">
        <v>1128</v>
      </c>
      <c r="B39" s="20" t="str">
        <f t="shared" si="2"/>
        <v>T-ZT41142T0EC000Z</v>
      </c>
      <c r="C39" s="27" t="s">
        <v>1323</v>
      </c>
      <c r="D39" s="28">
        <v>2581.04</v>
      </c>
      <c r="E39" s="16">
        <v>1444.8042470400001</v>
      </c>
      <c r="F39" s="16">
        <v>1354.5039816000001</v>
      </c>
    </row>
    <row r="40" spans="1:6" ht="40.5">
      <c r="A40" s="20" t="s">
        <v>1129</v>
      </c>
      <c r="B40" s="20" t="str">
        <f t="shared" si="2"/>
        <v>T-ZT41142T0GC000Z</v>
      </c>
      <c r="C40" s="27" t="s">
        <v>1324</v>
      </c>
      <c r="D40" s="30">
        <v>2298.33</v>
      </c>
      <c r="E40" s="16">
        <v>1286.5499740800001</v>
      </c>
      <c r="F40" s="16">
        <v>1206.1406007</v>
      </c>
    </row>
    <row r="41" spans="1:6" ht="27">
      <c r="A41" s="20" t="s">
        <v>1130</v>
      </c>
      <c r="B41" s="20" t="str">
        <f t="shared" si="2"/>
        <v>T-ZT41142T0P0000Z</v>
      </c>
      <c r="C41" s="27" t="s">
        <v>1325</v>
      </c>
      <c r="D41" s="30">
        <v>1792.28</v>
      </c>
      <c r="E41" s="16">
        <v>1003.2753292800001</v>
      </c>
      <c r="F41" s="16">
        <v>940.57062120000001</v>
      </c>
    </row>
    <row r="42" spans="1:6" ht="27">
      <c r="A42" s="20" t="s">
        <v>1131</v>
      </c>
      <c r="B42" s="20" t="str">
        <f t="shared" si="2"/>
        <v>T-ZT41142T1E0000Z</v>
      </c>
      <c r="C42" s="27" t="s">
        <v>1326</v>
      </c>
      <c r="D42" s="30">
        <v>2276.4699999999998</v>
      </c>
      <c r="E42" s="16">
        <v>1274.3132707200002</v>
      </c>
      <c r="F42" s="16">
        <v>1194.6686913000001</v>
      </c>
    </row>
    <row r="43" spans="1:6" ht="40.5">
      <c r="A43" s="20" t="s">
        <v>1132</v>
      </c>
      <c r="B43" s="20" t="str">
        <f t="shared" si="2"/>
        <v>T-ZT41142T2E0000Z</v>
      </c>
      <c r="C43" s="27" t="s">
        <v>1327</v>
      </c>
      <c r="D43" s="30">
        <v>2858.27</v>
      </c>
      <c r="E43" s="16">
        <v>1599.9909475200004</v>
      </c>
      <c r="F43" s="16">
        <v>1499.9915133000002</v>
      </c>
    </row>
    <row r="44" spans="1:6" ht="40.5">
      <c r="A44" s="20" t="s">
        <v>1133</v>
      </c>
      <c r="B44" s="20" t="str">
        <f t="shared" si="2"/>
        <v>T-ZT41142T3E0000Z</v>
      </c>
      <c r="C44" s="27" t="s">
        <v>1328</v>
      </c>
      <c r="D44" s="30">
        <v>2560.21</v>
      </c>
      <c r="E44" s="16">
        <v>1433.14411296</v>
      </c>
      <c r="F44" s="16">
        <v>1343.5726059000001</v>
      </c>
    </row>
    <row r="45" spans="1:6" ht="40.5">
      <c r="A45" s="20" t="s">
        <v>1134</v>
      </c>
      <c r="B45" s="20" t="str">
        <f t="shared" si="2"/>
        <v>T-ZT41142T4E0000Z</v>
      </c>
      <c r="C45" s="20" t="s">
        <v>1329</v>
      </c>
      <c r="D45" s="30">
        <v>2629.2</v>
      </c>
      <c r="E45" s="16">
        <v>1471.7630592000003</v>
      </c>
      <c r="F45" s="16">
        <v>1379.7778680000001</v>
      </c>
    </row>
    <row r="46" spans="1:6" ht="40.5">
      <c r="A46" s="20" t="s">
        <v>1135</v>
      </c>
      <c r="B46" s="20" t="str">
        <f t="shared" si="2"/>
        <v>T-ZT41143D9E0000Z</v>
      </c>
      <c r="C46" s="27" t="s">
        <v>1330</v>
      </c>
      <c r="D46" s="30">
        <v>3292.38</v>
      </c>
      <c r="E46" s="16">
        <v>1842.9953068800003</v>
      </c>
      <c r="F46" s="16">
        <v>1727.8081002000001</v>
      </c>
    </row>
    <row r="47" spans="1:6" ht="27">
      <c r="A47" s="20" t="s">
        <v>1136</v>
      </c>
      <c r="B47" s="20" t="str">
        <f t="shared" si="2"/>
        <v>T-ZT41143T0E0000Z</v>
      </c>
      <c r="C47" s="27" t="s">
        <v>1331</v>
      </c>
      <c r="D47" s="30">
        <v>2491.23</v>
      </c>
      <c r="E47" s="16">
        <v>1394.5307644800002</v>
      </c>
      <c r="F47" s="16">
        <v>1307.3725917000002</v>
      </c>
    </row>
    <row r="48" spans="1:6" ht="27">
      <c r="A48" s="20" t="s">
        <v>1137</v>
      </c>
      <c r="B48" s="20" t="str">
        <f t="shared" si="2"/>
        <v>T-ZT41143T1E0000Z</v>
      </c>
      <c r="C48" s="27" t="s">
        <v>1332</v>
      </c>
      <c r="D48" s="30">
        <v>2692.97</v>
      </c>
      <c r="E48" s="16">
        <v>1507.4599747200002</v>
      </c>
      <c r="F48" s="16">
        <v>1413.2437263000002</v>
      </c>
    </row>
    <row r="49" spans="1:6" ht="40.5">
      <c r="A49" s="20" t="s">
        <v>1138</v>
      </c>
      <c r="B49" s="20" t="str">
        <f t="shared" si="2"/>
        <v>T-ZT41143T2E0000Z</v>
      </c>
      <c r="C49" s="27" t="s">
        <v>1333</v>
      </c>
      <c r="D49" s="30">
        <v>3274.79</v>
      </c>
      <c r="E49" s="16">
        <v>1833.14884704</v>
      </c>
      <c r="F49" s="16">
        <v>1718.5770441</v>
      </c>
    </row>
    <row r="50" spans="1:6" ht="40.5">
      <c r="A50" s="20" t="s">
        <v>1139</v>
      </c>
      <c r="B50" s="20" t="str">
        <f t="shared" si="2"/>
        <v>T-ZT41143T3E0000Z</v>
      </c>
      <c r="C50" s="27" t="s">
        <v>1334</v>
      </c>
      <c r="D50" s="30">
        <v>2976.72</v>
      </c>
      <c r="E50" s="16">
        <v>1666.29641472</v>
      </c>
      <c r="F50" s="16">
        <v>1562.1528887999998</v>
      </c>
    </row>
    <row r="51" spans="1:6" ht="40.5">
      <c r="A51" s="20" t="s">
        <v>1140</v>
      </c>
      <c r="B51" s="20" t="str">
        <f t="shared" si="2"/>
        <v>T-ZT41143T4E0000Z</v>
      </c>
      <c r="C51" s="27" t="s">
        <v>1335</v>
      </c>
      <c r="D51" s="30">
        <v>3045.71</v>
      </c>
      <c r="E51" s="16">
        <v>1704.9153609600003</v>
      </c>
      <c r="F51" s="16">
        <v>1598.3581509000001</v>
      </c>
    </row>
    <row r="52" spans="1:6" ht="40.5">
      <c r="A52" s="20" t="s">
        <v>1141</v>
      </c>
      <c r="B52" s="20" t="str">
        <f t="shared" si="2"/>
        <v>T-ZT41146D9E0000Z</v>
      </c>
      <c r="C52" s="27" t="s">
        <v>1336</v>
      </c>
      <c r="D52" s="30">
        <v>4165.9799999999996</v>
      </c>
      <c r="E52" s="16">
        <v>2332.0156204800001</v>
      </c>
      <c r="F52" s="16">
        <v>2186.2646442</v>
      </c>
    </row>
    <row r="53" spans="1:6" ht="27">
      <c r="A53" s="20" t="s">
        <v>1142</v>
      </c>
      <c r="B53" s="20" t="str">
        <f t="shared" si="2"/>
        <v>T-ZT41146T0E0000Z</v>
      </c>
      <c r="C53" s="27" t="s">
        <v>1337</v>
      </c>
      <c r="D53" s="30">
        <v>4017.99</v>
      </c>
      <c r="E53" s="16">
        <v>2249.1743702399999</v>
      </c>
      <c r="F53" s="16">
        <v>2108.6009721</v>
      </c>
    </row>
    <row r="54" spans="1:6" ht="40.5">
      <c r="A54" s="20" t="s">
        <v>1143</v>
      </c>
      <c r="B54" s="20" t="str">
        <f t="shared" si="2"/>
        <v>T-ZT41146T4E0000Z</v>
      </c>
      <c r="C54" s="27" t="s">
        <v>1338</v>
      </c>
      <c r="D54" s="30">
        <v>4572.46</v>
      </c>
      <c r="E54" s="16">
        <v>2559.5533689600002</v>
      </c>
      <c r="F54" s="16">
        <v>2399.5812834000003</v>
      </c>
    </row>
    <row r="55" spans="1:6" ht="40.5">
      <c r="A55" s="20" t="s">
        <v>1145</v>
      </c>
      <c r="B55" s="20" t="str">
        <f t="shared" si="2"/>
        <v>T-ZT41142T0E00C0Z</v>
      </c>
      <c r="C55" s="27" t="s">
        <v>1339</v>
      </c>
      <c r="D55" s="30">
        <v>3723.97</v>
      </c>
      <c r="E55" s="16">
        <v>2084.5890307200002</v>
      </c>
      <c r="F55" s="16">
        <v>1954.3022163000001</v>
      </c>
    </row>
    <row r="56" spans="1:6" ht="40.5">
      <c r="A56" s="20" t="s">
        <v>1146</v>
      </c>
      <c r="B56" s="20" t="str">
        <f t="shared" si="2"/>
        <v>T-ZT41142T5E00C0Z</v>
      </c>
      <c r="C56" s="27" t="s">
        <v>1340</v>
      </c>
      <c r="D56" s="30">
        <v>4259.5</v>
      </c>
      <c r="E56" s="16">
        <v>2384.3658720000003</v>
      </c>
      <c r="F56" s="16">
        <v>2235.3430050000002</v>
      </c>
    </row>
    <row r="57" spans="1:6" ht="40.5">
      <c r="A57" s="20" t="s">
        <v>1147</v>
      </c>
      <c r="B57" s="20" t="str">
        <f t="shared" si="2"/>
        <v>T-ZT41143T0E00C0Z</v>
      </c>
      <c r="C57" s="27" t="s">
        <v>1341</v>
      </c>
      <c r="D57" s="30">
        <v>4109.62</v>
      </c>
      <c r="E57" s="16">
        <v>2300.4666451200005</v>
      </c>
      <c r="F57" s="16">
        <v>2156.6874798000003</v>
      </c>
    </row>
    <row r="58" spans="1:6" ht="40.5">
      <c r="A58" s="20" t="s">
        <v>1148</v>
      </c>
      <c r="B58" s="20" t="str">
        <f t="shared" si="2"/>
        <v>T-ZT41143T5E00C0Z</v>
      </c>
      <c r="C58" s="27" t="s">
        <v>1342</v>
      </c>
      <c r="D58" s="30">
        <v>4645.1499999999996</v>
      </c>
      <c r="E58" s="16">
        <v>2600.2434863999997</v>
      </c>
      <c r="F58" s="16">
        <v>2437.7282684999996</v>
      </c>
    </row>
    <row r="61" spans="1:6" ht="89.25" customHeight="1" thickBot="1">
      <c r="A61" s="17" t="s">
        <v>1149</v>
      </c>
      <c r="B61" s="9"/>
      <c r="C61" s="9"/>
      <c r="D61" s="9"/>
      <c r="E61" s="9"/>
    </row>
    <row r="62" spans="1:6" s="13" customFormat="1" ht="27.75" thickTop="1">
      <c r="A62" s="14" t="s">
        <v>5</v>
      </c>
      <c r="B62" s="14" t="s">
        <v>0</v>
      </c>
      <c r="C62" s="14" t="s">
        <v>2</v>
      </c>
      <c r="D62" s="11" t="s">
        <v>3</v>
      </c>
      <c r="E62" s="22" t="s">
        <v>157</v>
      </c>
      <c r="F62" s="11" t="s">
        <v>4</v>
      </c>
    </row>
    <row r="63" spans="1:6" ht="27" customHeight="1">
      <c r="A63" s="10" t="s">
        <v>1150</v>
      </c>
      <c r="B63" s="20" t="str">
        <f>"T-"&amp;REPLACE(A63,FIND("-",A63,3),1,"")</f>
        <v>T-ZT42162T0E0000Z</v>
      </c>
      <c r="C63" s="12" t="s">
        <v>1343</v>
      </c>
      <c r="D63" s="34">
        <v>3806.85</v>
      </c>
      <c r="E63" s="16">
        <v>2130.9832656000003</v>
      </c>
      <c r="F63" s="16">
        <v>1997.7968115000001</v>
      </c>
    </row>
    <row r="64" spans="1:6" ht="27" customHeight="1">
      <c r="A64" s="10" t="s">
        <v>1151</v>
      </c>
      <c r="B64" s="20" t="str">
        <f t="shared" ref="B64:B71" si="3">"T-"&amp;REPLACE(A64,FIND("-",A64,3),1,"")</f>
        <v>T-ZT42162T0EC000Z</v>
      </c>
      <c r="C64" s="12" t="s">
        <v>1344</v>
      </c>
      <c r="D64" s="34">
        <v>4296.3599999999997</v>
      </c>
      <c r="E64" s="16">
        <v>2404.9992153600001</v>
      </c>
      <c r="F64" s="16">
        <v>2254.6867643999999</v>
      </c>
    </row>
    <row r="65" spans="1:6" ht="40.5">
      <c r="A65" s="20" t="s">
        <v>1152</v>
      </c>
      <c r="B65" s="20" t="str">
        <f t="shared" si="3"/>
        <v>T-ZT42162T2E0000Z</v>
      </c>
      <c r="C65" s="27" t="s">
        <v>1345</v>
      </c>
      <c r="D65" s="35">
        <v>4783.34</v>
      </c>
      <c r="E65" s="16">
        <v>2677.5989318400007</v>
      </c>
      <c r="F65" s="16">
        <v>2510.2489986000005</v>
      </c>
    </row>
    <row r="66" spans="1:6" ht="40.5">
      <c r="A66" s="20" t="s">
        <v>1153</v>
      </c>
      <c r="B66" s="20" t="str">
        <f t="shared" si="3"/>
        <v>T-ZT42162T4E0000Z</v>
      </c>
      <c r="C66" s="27" t="s">
        <v>1346</v>
      </c>
      <c r="D66" s="35">
        <v>4455.75</v>
      </c>
      <c r="E66" s="16">
        <v>2494.2219120000004</v>
      </c>
      <c r="F66" s="16">
        <v>2338.3330425000004</v>
      </c>
    </row>
    <row r="67" spans="1:6" ht="27">
      <c r="A67" s="20" t="s">
        <v>1154</v>
      </c>
      <c r="B67" s="20" t="str">
        <f t="shared" si="3"/>
        <v>T-ZT42163T0E0000Z</v>
      </c>
      <c r="C67" s="27" t="s">
        <v>1347</v>
      </c>
      <c r="D67" s="36">
        <v>4342.79</v>
      </c>
      <c r="E67" s="16">
        <v>2430.98961504</v>
      </c>
      <c r="F67" s="16">
        <v>2279.0527640999999</v>
      </c>
    </row>
    <row r="68" spans="1:6" ht="40.5">
      <c r="A68" s="20" t="s">
        <v>1155</v>
      </c>
      <c r="B68" s="20" t="str">
        <f t="shared" si="3"/>
        <v>T-ZT42163T2E0000Z</v>
      </c>
      <c r="C68" s="27" t="s">
        <v>1348</v>
      </c>
      <c r="D68" s="36">
        <v>5319.29</v>
      </c>
      <c r="E68" s="16">
        <v>2977.6108790400003</v>
      </c>
      <c r="F68" s="16">
        <v>2791.5101991000001</v>
      </c>
    </row>
    <row r="69" spans="1:6" ht="40.5">
      <c r="A69" s="20" t="s">
        <v>1156</v>
      </c>
      <c r="B69" s="20" t="str">
        <f t="shared" si="3"/>
        <v>T-ZT42163T4E0000Z</v>
      </c>
      <c r="C69" s="27" t="s">
        <v>1349</v>
      </c>
      <c r="D69" s="36">
        <v>4991.7</v>
      </c>
      <c r="E69" s="16">
        <v>2794.2338592000001</v>
      </c>
      <c r="F69" s="16">
        <v>2619.594243</v>
      </c>
    </row>
    <row r="70" spans="1:6" ht="40.5">
      <c r="A70" s="20" t="s">
        <v>1157</v>
      </c>
      <c r="B70" s="20" t="str">
        <f t="shared" si="3"/>
        <v>T-ZT42162T0E00C0Z</v>
      </c>
      <c r="C70" s="27" t="s">
        <v>1350</v>
      </c>
      <c r="D70" s="36">
        <v>5263.46</v>
      </c>
      <c r="E70" s="16">
        <v>2946.3585849600004</v>
      </c>
      <c r="F70" s="16">
        <v>2762.2111734000005</v>
      </c>
    </row>
    <row r="71" spans="1:6" ht="40.5">
      <c r="A71" s="20" t="s">
        <v>1158</v>
      </c>
      <c r="B71" s="20" t="str">
        <f t="shared" si="3"/>
        <v>T-ZT42163T0E00C0Z</v>
      </c>
      <c r="C71" s="27" t="s">
        <v>1351</v>
      </c>
      <c r="D71" s="36">
        <v>5759.71</v>
      </c>
      <c r="E71" s="16">
        <v>3224.1474249600005</v>
      </c>
      <c r="F71" s="16">
        <v>3022.6382109000001</v>
      </c>
    </row>
    <row r="74" spans="1:6" ht="89.25" customHeight="1" thickBot="1">
      <c r="A74" s="17" t="s">
        <v>1159</v>
      </c>
      <c r="B74" s="9"/>
      <c r="C74" s="9"/>
      <c r="D74" s="9"/>
      <c r="E74" s="9"/>
    </row>
    <row r="75" spans="1:6" s="13" customFormat="1" ht="27.75" thickTop="1">
      <c r="A75" s="14" t="s">
        <v>5</v>
      </c>
      <c r="B75" s="14" t="s">
        <v>0</v>
      </c>
      <c r="C75" s="14" t="s">
        <v>2</v>
      </c>
      <c r="D75" s="11" t="s">
        <v>3</v>
      </c>
      <c r="E75" s="22" t="s">
        <v>157</v>
      </c>
      <c r="F75" s="11" t="s">
        <v>4</v>
      </c>
    </row>
    <row r="76" spans="1:6" ht="27" customHeight="1">
      <c r="A76" s="10" t="s">
        <v>1160</v>
      </c>
      <c r="B76" s="20" t="str">
        <f>"T-"&amp;REPLACE(A76,FIND("-",A76,3),1,"")</f>
        <v>T-ZT51042T0E0000Z</v>
      </c>
      <c r="C76" s="12" t="s">
        <v>1352</v>
      </c>
      <c r="D76" s="34">
        <v>2714.78</v>
      </c>
      <c r="E76" s="16">
        <v>1519.6686892800003</v>
      </c>
      <c r="F76" s="16">
        <v>1424.6893962000001</v>
      </c>
    </row>
    <row r="77" spans="1:6" ht="27" customHeight="1">
      <c r="A77" s="10" t="s">
        <v>1161</v>
      </c>
      <c r="B77" s="20" t="str">
        <f t="shared" ref="B77:B83" si="4">"T-"&amp;REPLACE(A77,FIND("-",A77,3),1,"")</f>
        <v>T-ZT51042T0EC000Z</v>
      </c>
      <c r="C77" s="12" t="s">
        <v>1353</v>
      </c>
      <c r="D77" s="34">
        <v>3217.51</v>
      </c>
      <c r="E77" s="16">
        <v>1801.0848777600004</v>
      </c>
      <c r="F77" s="16">
        <v>1688.5170729000004</v>
      </c>
    </row>
    <row r="78" spans="1:6" ht="27" customHeight="1">
      <c r="A78" s="10" t="s">
        <v>1162</v>
      </c>
      <c r="B78" s="20" t="str">
        <f t="shared" si="4"/>
        <v>T-ZT51042T1E0000Z</v>
      </c>
      <c r="C78" s="27" t="s">
        <v>1354</v>
      </c>
      <c r="D78" s="34">
        <v>3391.79</v>
      </c>
      <c r="E78" s="16">
        <v>1898.6426390400002</v>
      </c>
      <c r="F78" s="16">
        <v>1779.9774741000001</v>
      </c>
    </row>
    <row r="79" spans="1:6" ht="27" customHeight="1">
      <c r="A79" s="10" t="s">
        <v>1163</v>
      </c>
      <c r="B79" s="20" t="str">
        <f t="shared" si="4"/>
        <v>T-ZT51042T2E0000Z</v>
      </c>
      <c r="C79" s="12" t="s">
        <v>1355</v>
      </c>
      <c r="D79" s="34">
        <v>3137.08</v>
      </c>
      <c r="E79" s="16">
        <v>1756.0620940800004</v>
      </c>
      <c r="F79" s="16">
        <v>1646.3082132000002</v>
      </c>
    </row>
    <row r="80" spans="1:6" ht="27">
      <c r="A80" s="20" t="s">
        <v>1164</v>
      </c>
      <c r="B80" s="20" t="str">
        <f t="shared" si="4"/>
        <v>T-ZT51043T0E0000Z</v>
      </c>
      <c r="C80" s="27" t="s">
        <v>1356</v>
      </c>
      <c r="D80" s="35">
        <v>3391.79</v>
      </c>
      <c r="E80" s="16">
        <v>1898.6426390400002</v>
      </c>
      <c r="F80" s="16">
        <v>1779.9774741000001</v>
      </c>
    </row>
    <row r="81" spans="1:6" ht="40.5">
      <c r="A81" s="20" t="s">
        <v>1165</v>
      </c>
      <c r="B81" s="20" t="str">
        <f t="shared" si="4"/>
        <v>T-ZT51043T0EC000Z</v>
      </c>
      <c r="C81" s="27" t="s">
        <v>1357</v>
      </c>
      <c r="D81" s="35">
        <v>3894.53</v>
      </c>
      <c r="E81" s="16">
        <v>2180.0644252800003</v>
      </c>
      <c r="F81" s="16">
        <v>2043.8103987000002</v>
      </c>
    </row>
    <row r="82" spans="1:6" ht="27">
      <c r="A82" s="20" t="s">
        <v>1166</v>
      </c>
      <c r="B82" s="20" t="str">
        <f t="shared" si="4"/>
        <v>T-ZT51043T1E0000Z</v>
      </c>
      <c r="C82" s="27" t="s">
        <v>1358</v>
      </c>
      <c r="D82" s="35">
        <v>4068.82</v>
      </c>
      <c r="E82" s="16">
        <v>2277.6277843200005</v>
      </c>
      <c r="F82" s="16">
        <v>2135.2760478</v>
      </c>
    </row>
    <row r="83" spans="1:6" ht="27">
      <c r="A83" s="20" t="s">
        <v>1167</v>
      </c>
      <c r="B83" s="20" t="str">
        <f t="shared" si="4"/>
        <v>T-ZT51043T2E0000Z</v>
      </c>
      <c r="C83" s="27" t="s">
        <v>1359</v>
      </c>
      <c r="D83" s="35">
        <v>3814.1</v>
      </c>
      <c r="E83" s="16">
        <v>2135.0416415999998</v>
      </c>
      <c r="F83" s="16">
        <v>2001.6015389999998</v>
      </c>
    </row>
    <row r="86" spans="1:6" ht="89.25" customHeight="1" thickBot="1">
      <c r="A86" s="17" t="s">
        <v>1374</v>
      </c>
      <c r="B86" s="9"/>
      <c r="C86" s="9"/>
      <c r="D86" s="9"/>
      <c r="E86" s="9"/>
    </row>
    <row r="87" spans="1:6" s="13" customFormat="1" ht="27.75" thickTop="1">
      <c r="A87" s="14" t="s">
        <v>5</v>
      </c>
      <c r="B87" s="14" t="s">
        <v>0</v>
      </c>
      <c r="C87" s="14" t="s">
        <v>2</v>
      </c>
      <c r="D87" s="11" t="s">
        <v>3</v>
      </c>
      <c r="E87" s="22" t="s">
        <v>157</v>
      </c>
      <c r="F87" s="11" t="s">
        <v>4</v>
      </c>
    </row>
    <row r="88" spans="1:6" ht="27" customHeight="1">
      <c r="A88" s="10" t="s">
        <v>1168</v>
      </c>
      <c r="B88" s="20" t="str">
        <f t="shared" ref="B88:B103" si="5">"T-"&amp;REPLACE(A88,FIND("-",A88,3),1,"")</f>
        <v>T-ZT61042T0E0100Z</v>
      </c>
      <c r="C88" s="27" t="s">
        <v>1360</v>
      </c>
      <c r="D88" s="34">
        <v>3335.67</v>
      </c>
      <c r="E88" s="16">
        <v>1917.2430458999997</v>
      </c>
      <c r="F88" s="16">
        <v>1750.5262593</v>
      </c>
    </row>
    <row r="89" spans="1:6" ht="27" customHeight="1">
      <c r="A89" s="10" t="s">
        <v>1169</v>
      </c>
      <c r="B89" s="20" t="str">
        <f t="shared" si="5"/>
        <v>T-ZT61042T0E0200Z</v>
      </c>
      <c r="C89" s="12" t="s">
        <v>1360</v>
      </c>
      <c r="D89" s="34">
        <v>3734.05</v>
      </c>
      <c r="E89" s="16">
        <v>2146.2199184999999</v>
      </c>
      <c r="F89" s="16">
        <v>1959.5920995000001</v>
      </c>
    </row>
    <row r="90" spans="1:6" ht="40.5">
      <c r="A90" s="20" t="s">
        <v>1170</v>
      </c>
      <c r="B90" s="20" t="str">
        <f t="shared" si="5"/>
        <v>T-ZT61042T0EC100Z</v>
      </c>
      <c r="C90" s="27" t="s">
        <v>1361</v>
      </c>
      <c r="D90" s="35">
        <v>3749.86</v>
      </c>
      <c r="E90" s="16">
        <v>2155.3070321999999</v>
      </c>
      <c r="F90" s="16">
        <v>1967.8890294</v>
      </c>
    </row>
    <row r="91" spans="1:6" ht="40.5">
      <c r="A91" s="20" t="s">
        <v>1171</v>
      </c>
      <c r="B91" s="20" t="str">
        <f t="shared" si="5"/>
        <v>T-ZT61042T0EC200Z</v>
      </c>
      <c r="C91" s="27" t="s">
        <v>1361</v>
      </c>
      <c r="D91" s="35">
        <v>4204.7299999999996</v>
      </c>
      <c r="E91" s="16">
        <v>2416.7526620999993</v>
      </c>
      <c r="F91" s="16">
        <v>2206.6002566999996</v>
      </c>
    </row>
    <row r="92" spans="1:6" ht="40.5">
      <c r="A92" s="20" t="s">
        <v>1172</v>
      </c>
      <c r="B92" s="20" t="str">
        <f t="shared" si="5"/>
        <v>T-ZT61042T1E0100Z</v>
      </c>
      <c r="C92" s="27" t="s">
        <v>1362</v>
      </c>
      <c r="D92" s="35">
        <v>3948.68</v>
      </c>
      <c r="E92" s="16">
        <v>2269.5828035999994</v>
      </c>
      <c r="F92" s="16">
        <v>2072.2277771999998</v>
      </c>
    </row>
    <row r="93" spans="1:6" ht="40.5">
      <c r="A93" s="20" t="s">
        <v>1173</v>
      </c>
      <c r="B93" s="20" t="str">
        <f t="shared" si="5"/>
        <v>T-ZT61042T2E0100Z</v>
      </c>
      <c r="C93" s="27" t="s">
        <v>1363</v>
      </c>
      <c r="D93" s="35">
        <v>3595.23</v>
      </c>
      <c r="E93" s="16">
        <v>2066.4303470999998</v>
      </c>
      <c r="F93" s="16">
        <v>1886.7407517000001</v>
      </c>
    </row>
    <row r="94" spans="1:6" ht="40.5">
      <c r="A94" s="20" t="s">
        <v>1174</v>
      </c>
      <c r="B94" s="20" t="str">
        <f t="shared" si="5"/>
        <v>T-ZT61043T0E0100Z</v>
      </c>
      <c r="C94" s="20" t="s">
        <v>1364</v>
      </c>
      <c r="D94" s="30">
        <v>3578.67</v>
      </c>
      <c r="E94" s="16">
        <v>2056.9121558999996</v>
      </c>
      <c r="F94" s="16">
        <v>1878.0502293</v>
      </c>
    </row>
    <row r="95" spans="1:6" ht="40.5">
      <c r="A95" s="20" t="s">
        <v>1175</v>
      </c>
      <c r="B95" s="20" t="str">
        <f t="shared" si="5"/>
        <v>T-ZT61043T0E0200Z</v>
      </c>
      <c r="C95" s="23" t="s">
        <v>1364</v>
      </c>
      <c r="D95" s="30">
        <v>4010.19</v>
      </c>
      <c r="E95" s="16">
        <v>2304.9369062999999</v>
      </c>
      <c r="F95" s="16">
        <v>2104.5076101</v>
      </c>
    </row>
    <row r="96" spans="1:6" ht="40.5">
      <c r="A96" s="20" t="s">
        <v>1176</v>
      </c>
      <c r="B96" s="20" t="str">
        <f t="shared" si="5"/>
        <v>T-ZT61043T0EC100Z</v>
      </c>
      <c r="C96" s="20" t="s">
        <v>1365</v>
      </c>
      <c r="D96" s="30">
        <v>3992.85</v>
      </c>
      <c r="E96" s="16">
        <v>2294.9703944999997</v>
      </c>
      <c r="F96" s="16">
        <v>2095.4077514999999</v>
      </c>
    </row>
    <row r="97" spans="1:6" ht="40.5">
      <c r="A97" s="20" t="s">
        <v>1177</v>
      </c>
      <c r="B97" s="20" t="str">
        <f t="shared" si="5"/>
        <v>T-ZT61043T1E0100Z</v>
      </c>
      <c r="C97" s="20" t="s">
        <v>1366</v>
      </c>
      <c r="D97" s="30">
        <v>4191.68</v>
      </c>
      <c r="E97" s="16">
        <v>2409.2519136000001</v>
      </c>
      <c r="F97" s="16">
        <v>2199.7517472000004</v>
      </c>
    </row>
    <row r="98" spans="1:6" ht="40.5">
      <c r="A98" s="20" t="s">
        <v>1178</v>
      </c>
      <c r="B98" s="20" t="str">
        <f t="shared" si="5"/>
        <v>T-ZT61043T2E0100Z</v>
      </c>
      <c r="C98" s="20" t="s">
        <v>1367</v>
      </c>
      <c r="D98" s="30">
        <v>3838.23</v>
      </c>
      <c r="E98" s="16">
        <v>2206.0994570999997</v>
      </c>
      <c r="F98" s="16">
        <v>2014.2647217000001</v>
      </c>
    </row>
    <row r="99" spans="1:6" ht="40.5">
      <c r="A99" s="20" t="s">
        <v>1179</v>
      </c>
      <c r="B99" s="20" t="str">
        <f t="shared" si="5"/>
        <v>T-ZT61046T0E0100Z</v>
      </c>
      <c r="C99" s="20" t="s">
        <v>1368</v>
      </c>
      <c r="D99" s="30">
        <v>5682.79</v>
      </c>
      <c r="E99" s="16">
        <v>3266.2972082999995</v>
      </c>
      <c r="F99" s="16">
        <v>2982.2713641</v>
      </c>
    </row>
    <row r="100" spans="1:6" ht="40.5">
      <c r="A100" s="20" t="s">
        <v>1180</v>
      </c>
      <c r="B100" s="20" t="str">
        <f t="shared" si="5"/>
        <v>T-ZT61046T2E0100Z</v>
      </c>
      <c r="C100" s="27" t="s">
        <v>1369</v>
      </c>
      <c r="D100" s="30">
        <v>5942.35</v>
      </c>
      <c r="E100" s="16">
        <v>3415.4845095000005</v>
      </c>
      <c r="F100" s="16">
        <v>3118.4858565000009</v>
      </c>
    </row>
    <row r="101" spans="1:6" ht="40.5">
      <c r="A101" s="20" t="s">
        <v>1181</v>
      </c>
      <c r="B101" s="20" t="str">
        <f t="shared" si="5"/>
        <v>T-ZT61042T0E01C0Z</v>
      </c>
      <c r="C101" s="27" t="s">
        <v>1370</v>
      </c>
      <c r="D101" s="30">
        <v>4617.5200000000004</v>
      </c>
      <c r="E101" s="16">
        <v>2654.0119704000003</v>
      </c>
      <c r="F101" s="16">
        <v>2423.2283208000003</v>
      </c>
    </row>
    <row r="102" spans="1:6" ht="40.5">
      <c r="A102" s="20" t="s">
        <v>1182</v>
      </c>
      <c r="B102" s="20" t="str">
        <f t="shared" si="5"/>
        <v>T-ZT61043T0E01C0Z</v>
      </c>
      <c r="C102" s="27" t="s">
        <v>1371</v>
      </c>
      <c r="D102" s="30">
        <v>4842.53</v>
      </c>
      <c r="E102" s="16">
        <v>2783.3409680999998</v>
      </c>
      <c r="F102" s="16">
        <v>2541.3113187000004</v>
      </c>
    </row>
    <row r="103" spans="1:6" ht="40.5">
      <c r="A103" s="20" t="s">
        <v>1183</v>
      </c>
      <c r="B103" s="20" t="str">
        <f t="shared" si="5"/>
        <v>T-ZT61046T0E01C0Z</v>
      </c>
      <c r="C103" s="27" t="s">
        <v>1372</v>
      </c>
      <c r="D103" s="30">
        <v>6790.78</v>
      </c>
      <c r="E103" s="16">
        <v>3903.1366205999998</v>
      </c>
      <c r="F103" s="16">
        <v>3563.7334362000001</v>
      </c>
    </row>
    <row r="106" spans="1:6" ht="89.25" customHeight="1" thickBot="1">
      <c r="A106" s="17" t="s">
        <v>1373</v>
      </c>
      <c r="B106" s="9"/>
      <c r="C106" s="9"/>
      <c r="D106" s="9"/>
      <c r="E106" s="9"/>
    </row>
    <row r="107" spans="1:6" s="13" customFormat="1" ht="27.75" thickTop="1">
      <c r="A107" s="14" t="s">
        <v>5</v>
      </c>
      <c r="B107" s="14" t="s">
        <v>0</v>
      </c>
      <c r="C107" s="14" t="s">
        <v>2</v>
      </c>
      <c r="D107" s="11" t="s">
        <v>3</v>
      </c>
      <c r="E107" s="22" t="s">
        <v>157</v>
      </c>
      <c r="F107" s="11" t="s">
        <v>4</v>
      </c>
    </row>
    <row r="108" spans="1:6" ht="27" customHeight="1">
      <c r="A108" s="10" t="s">
        <v>1375</v>
      </c>
      <c r="B108" s="20" t="str">
        <f t="shared" ref="B108:B119" si="6">"T-"&amp;REPLACE(A108,FIND("-",A108,3),1,"")</f>
        <v>T-ZT62062T0E0100Z</v>
      </c>
      <c r="C108" s="12" t="s">
        <v>1387</v>
      </c>
      <c r="D108" s="34">
        <v>5809.8</v>
      </c>
      <c r="E108" s="16">
        <v>3339.2987459999999</v>
      </c>
      <c r="F108" s="16">
        <v>3048.9249420000001</v>
      </c>
    </row>
    <row r="109" spans="1:6" ht="27" customHeight="1">
      <c r="A109" s="10" t="s">
        <v>1376</v>
      </c>
      <c r="B109" s="20" t="str">
        <f t="shared" si="6"/>
        <v>T-ZT62062T0E0200Z</v>
      </c>
      <c r="C109" s="27" t="s">
        <v>1387</v>
      </c>
      <c r="D109" s="34">
        <v>6545.57</v>
      </c>
      <c r="E109" s="16">
        <v>3762.1972688999995</v>
      </c>
      <c r="F109" s="16">
        <v>3435.0496802999996</v>
      </c>
    </row>
    <row r="110" spans="1:6" ht="27" customHeight="1">
      <c r="A110" s="10" t="s">
        <v>1377</v>
      </c>
      <c r="B110" s="20" t="str">
        <f t="shared" si="6"/>
        <v>T-ZT62062T0EC100Z</v>
      </c>
      <c r="C110" s="12" t="s">
        <v>1388</v>
      </c>
      <c r="D110" s="34">
        <v>6224</v>
      </c>
      <c r="E110" s="16">
        <v>3577.3684799999992</v>
      </c>
      <c r="F110" s="16">
        <v>3266.2929599999998</v>
      </c>
    </row>
    <row r="111" spans="1:6" ht="40.5">
      <c r="A111" s="20" t="s">
        <v>1378</v>
      </c>
      <c r="B111" s="20" t="str">
        <f t="shared" si="6"/>
        <v>T-ZT62062T1E0100Z</v>
      </c>
      <c r="C111" s="27" t="s">
        <v>1389</v>
      </c>
      <c r="D111" s="35">
        <v>6516.69</v>
      </c>
      <c r="E111" s="16">
        <v>3745.5979112999994</v>
      </c>
      <c r="F111" s="16">
        <v>3419.8937450999997</v>
      </c>
    </row>
    <row r="112" spans="1:6" ht="40.5">
      <c r="A112" s="20" t="s">
        <v>1379</v>
      </c>
      <c r="B112" s="20" t="str">
        <f t="shared" si="6"/>
        <v>T-ZT62062T1E0200Z</v>
      </c>
      <c r="C112" s="27" t="s">
        <v>1390</v>
      </c>
      <c r="D112" s="35">
        <v>7348.85</v>
      </c>
      <c r="E112" s="16">
        <v>4223.8985145000006</v>
      </c>
      <c r="F112" s="16">
        <v>3856.6029915000008</v>
      </c>
    </row>
    <row r="113" spans="1:9" ht="40.5">
      <c r="A113" s="20" t="s">
        <v>1380</v>
      </c>
      <c r="B113" s="20" t="str">
        <f t="shared" si="6"/>
        <v>T-ZT62062T2E0100Z</v>
      </c>
      <c r="C113" s="27" t="s">
        <v>1391</v>
      </c>
      <c r="D113" s="35">
        <v>6157.72</v>
      </c>
      <c r="E113" s="16">
        <v>3539.2727243999998</v>
      </c>
      <c r="F113" s="16">
        <v>3231.5098788</v>
      </c>
    </row>
    <row r="114" spans="1:9" ht="40.5">
      <c r="A114" s="20" t="s">
        <v>1381</v>
      </c>
      <c r="B114" s="20" t="str">
        <f t="shared" si="6"/>
        <v>T-ZT62063T0E0100Z</v>
      </c>
      <c r="C114" s="27" t="s">
        <v>1392</v>
      </c>
      <c r="D114" s="35">
        <v>6052.79</v>
      </c>
      <c r="E114" s="16">
        <v>3478.9621082999993</v>
      </c>
      <c r="F114" s="16">
        <v>3176.4436640999998</v>
      </c>
    </row>
    <row r="115" spans="1:9" ht="40.5">
      <c r="A115" s="20" t="s">
        <v>1382</v>
      </c>
      <c r="B115" s="20" t="str">
        <f t="shared" si="6"/>
        <v>T-ZT62063T0EC100Z</v>
      </c>
      <c r="C115" s="27" t="s">
        <v>1393</v>
      </c>
      <c r="D115" s="35">
        <v>6466.99</v>
      </c>
      <c r="E115" s="16">
        <v>3717.0318422999999</v>
      </c>
      <c r="F115" s="16">
        <v>3393.8116821000003</v>
      </c>
    </row>
    <row r="116" spans="1:9" ht="40.5">
      <c r="A116" s="20" t="s">
        <v>1383</v>
      </c>
      <c r="B116" s="20" t="str">
        <f t="shared" si="6"/>
        <v>T-ZT62063T1E0100Z</v>
      </c>
      <c r="C116" s="27" t="s">
        <v>1394</v>
      </c>
      <c r="D116" s="36">
        <v>6759.7</v>
      </c>
      <c r="E116" s="16">
        <v>3885.2727689999997</v>
      </c>
      <c r="F116" s="16">
        <v>3547.422963</v>
      </c>
      <c r="I116" t="s">
        <v>253</v>
      </c>
    </row>
    <row r="117" spans="1:9" ht="40.5">
      <c r="A117" s="20" t="s">
        <v>1384</v>
      </c>
      <c r="B117" s="20" t="str">
        <f t="shared" si="6"/>
        <v>T-ZT62063T2E0100Z</v>
      </c>
      <c r="C117" s="27" t="s">
        <v>1395</v>
      </c>
      <c r="D117" s="36">
        <v>6400.73</v>
      </c>
      <c r="E117" s="16">
        <v>3678.9475820999992</v>
      </c>
      <c r="F117" s="16">
        <v>3359.0390966999998</v>
      </c>
    </row>
    <row r="118" spans="1:9" ht="40.5">
      <c r="A118" s="20" t="s">
        <v>1385</v>
      </c>
      <c r="B118" s="20" t="str">
        <f t="shared" si="6"/>
        <v>T-ZT62062T0E01C0Z</v>
      </c>
      <c r="C118" s="27" t="s">
        <v>1396</v>
      </c>
      <c r="D118" s="30">
        <v>6908.4</v>
      </c>
      <c r="E118" s="16">
        <v>3970.7410679999994</v>
      </c>
      <c r="F118" s="16">
        <v>3625.4592360000001</v>
      </c>
    </row>
    <row r="119" spans="1:9" ht="40.5">
      <c r="A119" s="20" t="s">
        <v>1386</v>
      </c>
      <c r="B119" s="20" t="str">
        <f t="shared" si="6"/>
        <v>T-ZT62063T0E01C0Z</v>
      </c>
      <c r="C119" s="27" t="s">
        <v>1397</v>
      </c>
      <c r="D119" s="30">
        <v>7133.39</v>
      </c>
      <c r="E119" s="16">
        <v>4100.0585702999997</v>
      </c>
      <c r="F119" s="16">
        <v>3743.5317381000004</v>
      </c>
    </row>
    <row r="122" spans="1:9" ht="89.25" customHeight="1" thickBot="1">
      <c r="A122" s="17" t="s">
        <v>1398</v>
      </c>
      <c r="B122" s="9"/>
      <c r="C122" s="9"/>
      <c r="D122" s="9"/>
      <c r="E122" s="9"/>
    </row>
    <row r="123" spans="1:9" s="13" customFormat="1" ht="27.75" thickTop="1">
      <c r="A123" s="14" t="s">
        <v>5</v>
      </c>
      <c r="B123" s="14" t="s">
        <v>0</v>
      </c>
      <c r="C123" s="14" t="s">
        <v>2</v>
      </c>
      <c r="D123" s="11" t="s">
        <v>3</v>
      </c>
      <c r="E123" s="22" t="s">
        <v>157</v>
      </c>
      <c r="F123" s="11" t="s">
        <v>4</v>
      </c>
    </row>
    <row r="124" spans="1:9" ht="27" customHeight="1">
      <c r="A124" s="10" t="s">
        <v>1399</v>
      </c>
      <c r="B124" s="10" t="s">
        <v>1780</v>
      </c>
      <c r="C124" s="12" t="s">
        <v>1407</v>
      </c>
      <c r="D124" s="34">
        <v>9901.89</v>
      </c>
      <c r="E124" s="16">
        <v>5542.8403766399997</v>
      </c>
      <c r="F124" s="16">
        <v>5196.4128530999997</v>
      </c>
    </row>
    <row r="125" spans="1:9" ht="27" customHeight="1">
      <c r="A125" s="10" t="s">
        <v>1400</v>
      </c>
      <c r="B125" s="10" t="s">
        <v>1781</v>
      </c>
      <c r="C125" s="12" t="s">
        <v>1408</v>
      </c>
      <c r="D125" s="34">
        <v>11396.68</v>
      </c>
      <c r="E125" s="16">
        <v>6379.5879436800014</v>
      </c>
      <c r="F125" s="16">
        <v>5980.8636972000004</v>
      </c>
    </row>
    <row r="126" spans="1:9" ht="27" customHeight="1">
      <c r="A126" s="10" t="s">
        <v>1401</v>
      </c>
      <c r="B126" s="10" t="s">
        <v>1782</v>
      </c>
      <c r="C126" s="27" t="s">
        <v>1409</v>
      </c>
      <c r="D126" s="34">
        <v>10631.19</v>
      </c>
      <c r="E126" s="16">
        <v>5951.0850134400007</v>
      </c>
      <c r="F126" s="16">
        <v>5579.142200100001</v>
      </c>
    </row>
    <row r="127" spans="1:9" ht="27" customHeight="1">
      <c r="A127" s="10" t="s">
        <v>1402</v>
      </c>
      <c r="B127" s="10" t="s">
        <v>1783</v>
      </c>
      <c r="C127" s="12" t="s">
        <v>1410</v>
      </c>
      <c r="D127" s="34">
        <v>10450.219999999999</v>
      </c>
      <c r="E127" s="16">
        <v>5849.782350720001</v>
      </c>
      <c r="F127" s="16">
        <v>5484.1709538000005</v>
      </c>
    </row>
    <row r="128" spans="1:9" ht="40.5">
      <c r="A128" s="20" t="s">
        <v>1403</v>
      </c>
      <c r="B128" s="20" t="s">
        <v>1784</v>
      </c>
      <c r="C128" s="27" t="s">
        <v>1411</v>
      </c>
      <c r="D128" s="35">
        <v>11945.01</v>
      </c>
      <c r="E128" s="16">
        <v>6686.5299177600009</v>
      </c>
      <c r="F128" s="16">
        <v>6268.6217979000003</v>
      </c>
    </row>
    <row r="129" spans="1:6" ht="27">
      <c r="A129" s="20" t="s">
        <v>1404</v>
      </c>
      <c r="B129" s="20" t="s">
        <v>1785</v>
      </c>
      <c r="C129" s="27" t="s">
        <v>1412</v>
      </c>
      <c r="D129" s="35">
        <v>10202.19</v>
      </c>
      <c r="E129" s="16">
        <v>5710.9411094400011</v>
      </c>
      <c r="F129" s="16">
        <v>5354.0072901000003</v>
      </c>
    </row>
    <row r="130" spans="1:6" ht="40.5">
      <c r="A130" s="20" t="s">
        <v>1405</v>
      </c>
      <c r="B130" s="20" t="s">
        <v>1786</v>
      </c>
      <c r="C130" s="27" t="s">
        <v>1413</v>
      </c>
      <c r="D130" s="35">
        <v>11697</v>
      </c>
      <c r="E130" s="16">
        <v>6547.6998720000011</v>
      </c>
      <c r="F130" s="16">
        <v>6138.4686300000003</v>
      </c>
    </row>
    <row r="131" spans="1:6" ht="40.5">
      <c r="A131" s="20" t="s">
        <v>1406</v>
      </c>
      <c r="B131" s="20" t="s">
        <v>1787</v>
      </c>
      <c r="C131" s="27" t="s">
        <v>1414</v>
      </c>
      <c r="D131" s="35">
        <v>10931.5</v>
      </c>
      <c r="E131" s="16">
        <v>6119.1913439999998</v>
      </c>
      <c r="F131" s="16">
        <v>5736.7418850000004</v>
      </c>
    </row>
  </sheetData>
  <sheetProtection selectLockedCells="1" selectUnlockedCells="1"/>
  <pageMargins left="0.25" right="0.25" top="0.75" bottom="0.75" header="0.3" footer="0.3"/>
  <pageSetup paperSize="9" orientation="portrait" r:id="rId1"/>
  <headerFooter>
    <oddHeader>&amp;LTSC&amp;C&amp;G</oddHeader>
  </headerFooter>
  <ignoredErrors>
    <ignoredError sqref="B4 B63 B35 B12 B76" calculatedColumn="1"/>
  </ignoredErrors>
  <drawing r:id="rId2"/>
  <legacyDrawingHF r:id="rId3"/>
  <tableParts count="8"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E7FB-841E-4886-B9F0-A8F815AD8718}">
  <sheetPr codeName="Arkusz6"/>
  <dimension ref="A2:F154"/>
  <sheetViews>
    <sheetView zoomScale="110" zoomScaleNormal="110" workbookViewId="0">
      <selection activeCell="F2" sqref="F2"/>
    </sheetView>
  </sheetViews>
  <sheetFormatPr defaultRowHeight="19.5"/>
  <cols>
    <col min="1" max="1" width="16.75" customWidth="1"/>
    <col min="2" max="2" width="15.75" bestFit="1" customWidth="1"/>
    <col min="3" max="3" width="35.625" customWidth="1"/>
    <col min="4" max="7" width="8.625" customWidth="1"/>
  </cols>
  <sheetData>
    <row r="2" spans="1:6" ht="89.25" customHeight="1" thickBot="1">
      <c r="A2" s="17" t="s">
        <v>739</v>
      </c>
      <c r="B2" s="9"/>
      <c r="C2" s="9"/>
      <c r="D2" s="9"/>
      <c r="E2" s="9"/>
    </row>
    <row r="3" spans="1:6" s="13" customFormat="1" ht="27.75" thickTop="1">
      <c r="A3" s="14" t="s">
        <v>5</v>
      </c>
      <c r="B3" s="14" t="s">
        <v>0</v>
      </c>
      <c r="C3" s="14" t="s">
        <v>2</v>
      </c>
      <c r="D3" s="11" t="s">
        <v>3</v>
      </c>
      <c r="E3" s="22" t="s">
        <v>157</v>
      </c>
      <c r="F3" s="11" t="s">
        <v>4</v>
      </c>
    </row>
    <row r="4" spans="1:6" ht="27" customHeight="1">
      <c r="A4" s="10" t="s">
        <v>740</v>
      </c>
      <c r="B4" s="20" t="s">
        <v>1795</v>
      </c>
      <c r="C4" s="12" t="s">
        <v>1788</v>
      </c>
      <c r="D4" s="15">
        <v>1439</v>
      </c>
      <c r="E4" s="16">
        <v>1321.002</v>
      </c>
      <c r="F4" s="16">
        <v>1144.8684000000001</v>
      </c>
    </row>
    <row r="5" spans="1:6" ht="27" customHeight="1">
      <c r="A5" s="10"/>
      <c r="B5" s="20"/>
      <c r="C5" s="12"/>
      <c r="D5" s="15"/>
      <c r="E5" s="16"/>
      <c r="F5" s="16"/>
    </row>
    <row r="6" spans="1:6" ht="27" customHeight="1">
      <c r="A6" s="10"/>
      <c r="B6" s="20"/>
      <c r="C6" s="23" t="s">
        <v>158</v>
      </c>
      <c r="D6" s="15"/>
      <c r="E6" s="16"/>
      <c r="F6" s="16"/>
    </row>
    <row r="7" spans="1:6" ht="27" customHeight="1">
      <c r="A7" s="10" t="s">
        <v>741</v>
      </c>
      <c r="B7" s="20" t="str">
        <f>"T-"&amp;Tabela11109[[#This Row],[Part Number]]</f>
        <v>T-C33S020602</v>
      </c>
      <c r="C7" s="12" t="s">
        <v>749</v>
      </c>
      <c r="D7" s="15">
        <v>21.63</v>
      </c>
      <c r="E7" s="16">
        <v>21.180095999999999</v>
      </c>
      <c r="F7" s="16">
        <v>18.532584</v>
      </c>
    </row>
    <row r="8" spans="1:6">
      <c r="A8" s="10" t="s">
        <v>742</v>
      </c>
      <c r="B8" s="20" t="str">
        <f>"T-"&amp;Tabela11109[[#This Row],[Part Number]]</f>
        <v>T-C33S020601</v>
      </c>
      <c r="C8" s="12" t="s">
        <v>750</v>
      </c>
      <c r="D8" s="15">
        <v>21.63</v>
      </c>
      <c r="E8" s="16">
        <v>21.180095999999999</v>
      </c>
      <c r="F8" s="16">
        <v>18.532584</v>
      </c>
    </row>
    <row r="9" spans="1:6">
      <c r="A9" s="10" t="s">
        <v>743</v>
      </c>
      <c r="B9" s="20" t="str">
        <f>"T-"&amp;Tabela11109[[#This Row],[Part Number]]</f>
        <v>T-C33S020603</v>
      </c>
      <c r="C9" s="20" t="s">
        <v>751</v>
      </c>
      <c r="D9" s="15">
        <v>21.63</v>
      </c>
      <c r="E9" s="16">
        <v>21.180095999999999</v>
      </c>
      <c r="F9" s="16">
        <v>18.532584</v>
      </c>
    </row>
    <row r="10" spans="1:6">
      <c r="A10" s="10" t="s">
        <v>744</v>
      </c>
      <c r="B10" s="20" t="str">
        <f>"T-"&amp;Tabela11109[[#This Row],[Part Number]]</f>
        <v>T-C33S020604</v>
      </c>
      <c r="C10" s="12" t="s">
        <v>752</v>
      </c>
      <c r="D10" s="15">
        <v>21.63</v>
      </c>
      <c r="E10" s="16">
        <v>21.180095999999999</v>
      </c>
      <c r="F10" s="16">
        <v>18.532584</v>
      </c>
    </row>
    <row r="11" spans="1:6">
      <c r="A11" s="10" t="s">
        <v>745</v>
      </c>
      <c r="B11" s="20" t="str">
        <f>"T-"&amp;Tabela11109[[#This Row],[Part Number]]</f>
        <v>T-C33S020580</v>
      </c>
      <c r="C11" s="12" t="s">
        <v>753</v>
      </c>
      <c r="D11" s="15">
        <v>30.9</v>
      </c>
      <c r="E11" s="16">
        <v>30.257279999999994</v>
      </c>
      <c r="F11" s="16">
        <v>26.47512</v>
      </c>
    </row>
    <row r="12" spans="1:6">
      <c r="A12" s="10" t="s">
        <v>746</v>
      </c>
      <c r="B12" s="20" t="str">
        <f>"T-"&amp;Tabela11109[[#This Row],[Part Number]]</f>
        <v>T-CP03RTBSCD54</v>
      </c>
      <c r="C12" s="12" t="s">
        <v>754</v>
      </c>
      <c r="D12" s="15">
        <v>200</v>
      </c>
      <c r="E12" s="16">
        <v>195.83999999999997</v>
      </c>
      <c r="F12" s="16">
        <v>171.35999999999999</v>
      </c>
    </row>
    <row r="13" spans="1:6">
      <c r="A13" s="10" t="s">
        <v>747</v>
      </c>
      <c r="B13" s="20" t="str">
        <f>"T-"&amp;Tabela11109[[#This Row],[Part Number]]</f>
        <v>T-CP04RTBSCD54</v>
      </c>
      <c r="C13" s="10" t="s">
        <v>755</v>
      </c>
      <c r="D13" s="15">
        <v>320</v>
      </c>
      <c r="E13" s="16">
        <v>313.34399999999999</v>
      </c>
      <c r="F13" s="16">
        <v>274.17600000000004</v>
      </c>
    </row>
    <row r="14" spans="1:6">
      <c r="A14" s="20" t="s">
        <v>748</v>
      </c>
      <c r="B14" s="20" t="str">
        <f>"T-"&amp;Tabela11109[[#This Row],[Part Number]]</f>
        <v>T-CP05RTBSCD54</v>
      </c>
      <c r="C14" s="27" t="s">
        <v>756</v>
      </c>
      <c r="D14" s="30">
        <v>440</v>
      </c>
      <c r="E14" s="16">
        <v>430.84800000000001</v>
      </c>
      <c r="F14" s="16">
        <v>376.99200000000002</v>
      </c>
    </row>
    <row r="17" spans="1:6" ht="89.25" customHeight="1" thickBot="1">
      <c r="A17" s="17" t="s">
        <v>774</v>
      </c>
      <c r="B17" s="9"/>
      <c r="C17" s="9"/>
      <c r="D17" s="9"/>
      <c r="E17" s="9"/>
    </row>
    <row r="18" spans="1:6" ht="20.25" thickTop="1">
      <c r="A18" s="33" t="s">
        <v>778</v>
      </c>
      <c r="B18" s="9"/>
      <c r="C18" s="9"/>
      <c r="D18" s="9"/>
      <c r="E18" s="9"/>
    </row>
    <row r="19" spans="1:6" s="13" customFormat="1" ht="27">
      <c r="A19" s="14" t="s">
        <v>5</v>
      </c>
      <c r="B19" s="14" t="s">
        <v>0</v>
      </c>
      <c r="C19" s="14" t="s">
        <v>2</v>
      </c>
      <c r="D19" s="11" t="s">
        <v>3</v>
      </c>
      <c r="E19" s="22" t="s">
        <v>157</v>
      </c>
      <c r="F19" s="11" t="s">
        <v>4</v>
      </c>
    </row>
    <row r="20" spans="1:6" ht="27" customHeight="1">
      <c r="A20" s="10" t="s">
        <v>757</v>
      </c>
      <c r="B20" s="20" t="s">
        <v>1797</v>
      </c>
      <c r="C20" s="12" t="s">
        <v>1789</v>
      </c>
      <c r="D20" s="15">
        <v>1680</v>
      </c>
      <c r="E20" s="16">
        <v>1477.98</v>
      </c>
      <c r="F20" s="16">
        <v>1336.6080000000002</v>
      </c>
    </row>
    <row r="21" spans="1:6" ht="27" customHeight="1">
      <c r="A21" s="10"/>
      <c r="B21" s="20"/>
      <c r="C21" s="12"/>
      <c r="D21" s="15"/>
      <c r="E21" s="16"/>
      <c r="F21" s="16"/>
    </row>
    <row r="22" spans="1:6" ht="27" customHeight="1">
      <c r="A22" s="10"/>
      <c r="B22" s="20"/>
      <c r="C22" s="23" t="s">
        <v>158</v>
      </c>
      <c r="D22" s="15"/>
      <c r="E22" s="16"/>
      <c r="F22" s="16"/>
    </row>
    <row r="23" spans="1:6" ht="27" customHeight="1">
      <c r="A23" s="10" t="s">
        <v>758</v>
      </c>
      <c r="B23" s="20" t="str">
        <f>"T-"&amp;Tabela11109130[[#This Row],[Part Number]]</f>
        <v>T-C13T52M140</v>
      </c>
      <c r="C23" s="12" t="s">
        <v>766</v>
      </c>
      <c r="D23" s="15">
        <v>32.96</v>
      </c>
      <c r="E23" s="16">
        <v>32.274432000000004</v>
      </c>
      <c r="F23" s="16">
        <v>28.240128000000006</v>
      </c>
    </row>
    <row r="24" spans="1:6">
      <c r="A24" s="10" t="s">
        <v>759</v>
      </c>
      <c r="B24" s="20" t="str">
        <f>"T-"&amp;Tabela11109130[[#This Row],[Part Number]]</f>
        <v>T-C13T52M240</v>
      </c>
      <c r="C24" s="12" t="s">
        <v>767</v>
      </c>
      <c r="D24" s="15">
        <v>32.96</v>
      </c>
      <c r="E24" s="16">
        <v>32.274432000000004</v>
      </c>
      <c r="F24" s="16">
        <v>28.240128000000006</v>
      </c>
    </row>
    <row r="25" spans="1:6" ht="27">
      <c r="A25" s="10" t="s">
        <v>760</v>
      </c>
      <c r="B25" s="20" t="str">
        <f>"T-"&amp;Tabela11109130[[#This Row],[Part Number]]</f>
        <v>T-C13T52M340</v>
      </c>
      <c r="C25" s="20" t="s">
        <v>768</v>
      </c>
      <c r="D25" s="15">
        <v>32.96</v>
      </c>
      <c r="E25" s="16">
        <v>32.274432000000004</v>
      </c>
      <c r="F25" s="16">
        <v>28.240128000000006</v>
      </c>
    </row>
    <row r="26" spans="1:6">
      <c r="A26" s="10" t="s">
        <v>761</v>
      </c>
      <c r="B26" s="20" t="str">
        <f>"T-"&amp;Tabela11109130[[#This Row],[Part Number]]</f>
        <v>T-C13T52M440</v>
      </c>
      <c r="C26" s="12" t="s">
        <v>769</v>
      </c>
      <c r="D26" s="15">
        <v>32.96</v>
      </c>
      <c r="E26" s="16">
        <v>32.274432000000004</v>
      </c>
      <c r="F26" s="16">
        <v>28.240128000000006</v>
      </c>
    </row>
    <row r="27" spans="1:6">
      <c r="A27" s="10" t="s">
        <v>762</v>
      </c>
      <c r="B27" s="20" t="str">
        <f>"T-"&amp;Tabela11109130[[#This Row],[Part Number]]</f>
        <v>T-C33S021601</v>
      </c>
      <c r="C27" s="12" t="s">
        <v>770</v>
      </c>
      <c r="D27" s="15">
        <v>27.81</v>
      </c>
      <c r="E27" s="16">
        <v>27.231551999999997</v>
      </c>
      <c r="F27" s="16">
        <v>23.827608000000001</v>
      </c>
    </row>
    <row r="28" spans="1:6">
      <c r="A28" s="10" t="s">
        <v>763</v>
      </c>
      <c r="B28" s="20" t="str">
        <f>"T-"&amp;Tabela11109130[[#This Row],[Part Number]]</f>
        <v>T-CP03RTBSCK03</v>
      </c>
      <c r="C28" s="12" t="s">
        <v>771</v>
      </c>
      <c r="D28" s="15">
        <v>240</v>
      </c>
      <c r="E28" s="16">
        <v>235.00799999999998</v>
      </c>
      <c r="F28" s="16">
        <v>205.63200000000001</v>
      </c>
    </row>
    <row r="29" spans="1:6">
      <c r="A29" s="10" t="s">
        <v>764</v>
      </c>
      <c r="B29" s="20" t="str">
        <f>"T-"&amp;Tabela11109130[[#This Row],[Part Number]]</f>
        <v>T-CP04RTBSCK03</v>
      </c>
      <c r="C29" s="10" t="s">
        <v>772</v>
      </c>
      <c r="D29" s="15">
        <v>384</v>
      </c>
      <c r="E29" s="16">
        <v>376.01279999999997</v>
      </c>
      <c r="F29" s="16">
        <v>329.01120000000003</v>
      </c>
    </row>
    <row r="30" spans="1:6">
      <c r="A30" s="20" t="s">
        <v>765</v>
      </c>
      <c r="B30" s="20" t="str">
        <f>"T-"&amp;Tabela11109130[[#This Row],[Part Number]]</f>
        <v>T-CP05RTBSCK03</v>
      </c>
      <c r="C30" s="27" t="s">
        <v>773</v>
      </c>
      <c r="D30" s="30">
        <v>528</v>
      </c>
      <c r="E30" s="16">
        <v>517.0175999999999</v>
      </c>
      <c r="F30" s="16">
        <v>452.3904</v>
      </c>
    </row>
    <row r="33" spans="1:6" ht="89.25" customHeight="1" thickBot="1">
      <c r="A33" s="17" t="s">
        <v>793</v>
      </c>
      <c r="B33" s="9"/>
      <c r="C33" s="9"/>
      <c r="D33" s="9"/>
      <c r="E33" s="9"/>
    </row>
    <row r="34" spans="1:6" ht="20.25" thickTop="1">
      <c r="A34" s="33" t="s">
        <v>779</v>
      </c>
      <c r="B34" s="9"/>
      <c r="C34" s="9"/>
      <c r="D34" s="9"/>
      <c r="E34" s="9"/>
    </row>
    <row r="35" spans="1:6" s="13" customFormat="1" ht="27">
      <c r="A35" s="14" t="s">
        <v>5</v>
      </c>
      <c r="B35" s="14" t="s">
        <v>0</v>
      </c>
      <c r="C35" s="14" t="s">
        <v>2</v>
      </c>
      <c r="D35" s="11" t="s">
        <v>3</v>
      </c>
      <c r="E35" s="22" t="s">
        <v>157</v>
      </c>
      <c r="F35" s="11" t="s">
        <v>4</v>
      </c>
    </row>
    <row r="36" spans="1:6" ht="27" customHeight="1">
      <c r="A36" s="10" t="s">
        <v>757</v>
      </c>
      <c r="B36" s="20" t="s">
        <v>1796</v>
      </c>
      <c r="C36" s="27" t="s">
        <v>1790</v>
      </c>
      <c r="D36" s="15">
        <v>1680</v>
      </c>
      <c r="E36" s="16">
        <v>1477.98</v>
      </c>
      <c r="F36" s="16">
        <v>1336.6080000000002</v>
      </c>
    </row>
    <row r="37" spans="1:6" ht="27" customHeight="1">
      <c r="A37" s="10"/>
      <c r="B37" s="20"/>
      <c r="C37" s="12"/>
      <c r="D37" s="15"/>
      <c r="E37" s="16"/>
      <c r="F37" s="16"/>
    </row>
    <row r="38" spans="1:6" ht="27" customHeight="1">
      <c r="A38" s="10"/>
      <c r="B38" s="20"/>
      <c r="C38" s="23" t="s">
        <v>158</v>
      </c>
      <c r="D38" s="15"/>
      <c r="E38" s="16"/>
      <c r="F38" s="16"/>
    </row>
    <row r="39" spans="1:6" ht="27" customHeight="1">
      <c r="A39" s="10" t="s">
        <v>775</v>
      </c>
      <c r="B39" s="20" t="str">
        <f>"T-"&amp;Tabela11109130131[[#This Row],[Part Number]]</f>
        <v>T-C13T52M540</v>
      </c>
      <c r="C39" s="12" t="s">
        <v>776</v>
      </c>
      <c r="D39" s="15">
        <v>32.96</v>
      </c>
      <c r="E39" s="16">
        <v>32.274432000000004</v>
      </c>
      <c r="F39" s="16">
        <v>28.240128000000006</v>
      </c>
    </row>
    <row r="40" spans="1:6">
      <c r="A40" s="10" t="s">
        <v>759</v>
      </c>
      <c r="B40" s="20" t="str">
        <f>"T-"&amp;Tabela11109130131[[#This Row],[Part Number]]</f>
        <v>T-C13T52M240</v>
      </c>
      <c r="C40" s="12" t="s">
        <v>767</v>
      </c>
      <c r="D40" s="15">
        <v>32.96</v>
      </c>
      <c r="E40" s="16">
        <v>32.274432000000004</v>
      </c>
      <c r="F40" s="16">
        <v>28.240128000000006</v>
      </c>
    </row>
    <row r="41" spans="1:6" ht="27">
      <c r="A41" s="10" t="s">
        <v>760</v>
      </c>
      <c r="B41" s="20" t="str">
        <f>"T-"&amp;Tabela11109130131[[#This Row],[Part Number]]</f>
        <v>T-C13T52M340</v>
      </c>
      <c r="C41" s="20" t="s">
        <v>768</v>
      </c>
      <c r="D41" s="15">
        <v>32.96</v>
      </c>
      <c r="E41" s="16">
        <v>32.274432000000004</v>
      </c>
      <c r="F41" s="16">
        <v>28.240128000000006</v>
      </c>
    </row>
    <row r="42" spans="1:6">
      <c r="A42" s="10" t="s">
        <v>761</v>
      </c>
      <c r="B42" s="20" t="str">
        <f>"T-"&amp;Tabela11109130131[[#This Row],[Part Number]]</f>
        <v>T-C13T52M440</v>
      </c>
      <c r="C42" s="12" t="s">
        <v>769</v>
      </c>
      <c r="D42" s="15">
        <v>32.96</v>
      </c>
      <c r="E42" s="16">
        <v>32.274432000000004</v>
      </c>
      <c r="F42" s="16">
        <v>28.240128000000006</v>
      </c>
    </row>
    <row r="43" spans="1:6">
      <c r="A43" s="10" t="s">
        <v>762</v>
      </c>
      <c r="B43" s="20" t="str">
        <f>"T-"&amp;Tabela11109130131[[#This Row],[Part Number]]</f>
        <v>T-C33S021601</v>
      </c>
      <c r="C43" s="12" t="s">
        <v>777</v>
      </c>
      <c r="D43" s="15">
        <v>27.81</v>
      </c>
      <c r="E43" s="16">
        <v>27.231551999999997</v>
      </c>
      <c r="F43" s="16">
        <v>23.827608000000001</v>
      </c>
    </row>
    <row r="44" spans="1:6">
      <c r="A44" s="10" t="s">
        <v>763</v>
      </c>
      <c r="B44" s="20" t="str">
        <f>"T-"&amp;Tabela11109130131[[#This Row],[Part Number]]</f>
        <v>T-CP03RTBSCK03</v>
      </c>
      <c r="C44" s="12" t="s">
        <v>771</v>
      </c>
      <c r="D44" s="15">
        <v>240</v>
      </c>
      <c r="E44" s="16">
        <v>235.00799999999998</v>
      </c>
      <c r="F44" s="16">
        <v>205.63200000000001</v>
      </c>
    </row>
    <row r="45" spans="1:6">
      <c r="A45" s="10" t="s">
        <v>764</v>
      </c>
      <c r="B45" s="20" t="str">
        <f>"T-"&amp;Tabela11109130131[[#This Row],[Part Number]]</f>
        <v>T-CP04RTBSCK03</v>
      </c>
      <c r="C45" s="10" t="s">
        <v>772</v>
      </c>
      <c r="D45" s="15">
        <v>384</v>
      </c>
      <c r="E45" s="16">
        <v>376.01279999999997</v>
      </c>
      <c r="F45" s="16">
        <v>329.01120000000003</v>
      </c>
    </row>
    <row r="46" spans="1:6">
      <c r="A46" s="20" t="s">
        <v>765</v>
      </c>
      <c r="B46" s="20" t="str">
        <f>"T-"&amp;Tabela11109130131[[#This Row],[Part Number]]</f>
        <v>T-CP05RTBSCK03</v>
      </c>
      <c r="C46" s="27" t="s">
        <v>773</v>
      </c>
      <c r="D46" s="30">
        <v>528</v>
      </c>
      <c r="E46" s="16">
        <v>517.0175999999999</v>
      </c>
      <c r="F46" s="16">
        <v>452.3904</v>
      </c>
    </row>
    <row r="49" spans="1:6" ht="89.25" customHeight="1" thickBot="1">
      <c r="A49" s="17" t="s">
        <v>780</v>
      </c>
      <c r="B49" s="9"/>
      <c r="C49" s="9"/>
      <c r="D49" s="9"/>
      <c r="E49" s="9"/>
    </row>
    <row r="50" spans="1:6" ht="20.25" thickTop="1">
      <c r="A50" s="33" t="s">
        <v>778</v>
      </c>
      <c r="B50" s="9"/>
      <c r="C50" s="9"/>
      <c r="D50" s="9"/>
      <c r="E50" s="9"/>
    </row>
    <row r="51" spans="1:6" s="13" customFormat="1" ht="27">
      <c r="A51" s="14" t="s">
        <v>5</v>
      </c>
      <c r="B51" s="14" t="s">
        <v>0</v>
      </c>
      <c r="C51" s="14" t="s">
        <v>2</v>
      </c>
      <c r="D51" s="11" t="s">
        <v>3</v>
      </c>
      <c r="E51" s="22" t="s">
        <v>157</v>
      </c>
      <c r="F51" s="11" t="s">
        <v>4</v>
      </c>
    </row>
    <row r="52" spans="1:6" ht="27" customHeight="1">
      <c r="A52" s="10"/>
      <c r="B52" s="20"/>
      <c r="C52" s="23" t="s">
        <v>158</v>
      </c>
      <c r="D52" s="15"/>
      <c r="E52" s="16"/>
      <c r="F52" s="16"/>
    </row>
    <row r="53" spans="1:6" ht="27" customHeight="1">
      <c r="A53" s="10" t="s">
        <v>781</v>
      </c>
      <c r="B53" s="20" t="str">
        <f>"T-"&amp;Tabela11109130131132[[#This Row],[Part Number]]</f>
        <v>T-C33S020640</v>
      </c>
      <c r="C53" s="12" t="s">
        <v>787</v>
      </c>
      <c r="D53" s="15">
        <v>132.87</v>
      </c>
      <c r="E53" s="16">
        <v>130.10630400000002</v>
      </c>
      <c r="F53" s="16">
        <v>113.84301600000002</v>
      </c>
    </row>
    <row r="54" spans="1:6">
      <c r="A54" s="10" t="s">
        <v>782</v>
      </c>
      <c r="B54" s="20" t="str">
        <f>"T-"&amp;Tabela11109130131132[[#This Row],[Part Number]]</f>
        <v>T-C33S020639</v>
      </c>
      <c r="C54" s="12" t="s">
        <v>788</v>
      </c>
      <c r="D54" s="15">
        <v>132.87</v>
      </c>
      <c r="E54" s="16">
        <v>130.10630400000002</v>
      </c>
      <c r="F54" s="16">
        <v>113.84301600000002</v>
      </c>
    </row>
    <row r="55" spans="1:6">
      <c r="A55" s="10" t="s">
        <v>783</v>
      </c>
      <c r="B55" s="20" t="str">
        <f>"T-"&amp;Tabela11109130131132[[#This Row],[Part Number]]</f>
        <v>T-C33S020641</v>
      </c>
      <c r="C55" s="20" t="s">
        <v>789</v>
      </c>
      <c r="D55" s="15">
        <v>132.87</v>
      </c>
      <c r="E55" s="16">
        <v>130.10630400000002</v>
      </c>
      <c r="F55" s="16">
        <v>113.84301600000002</v>
      </c>
    </row>
    <row r="56" spans="1:6">
      <c r="A56" s="10" t="s">
        <v>784</v>
      </c>
      <c r="B56" s="20" t="str">
        <f>"T-"&amp;Tabela11109130131132[[#This Row],[Part Number]]</f>
        <v>T-C33S020642</v>
      </c>
      <c r="C56" s="12" t="s">
        <v>790</v>
      </c>
      <c r="D56" s="15">
        <v>132.87</v>
      </c>
      <c r="E56" s="16">
        <v>130.10630400000002</v>
      </c>
      <c r="F56" s="16">
        <v>113.84301600000002</v>
      </c>
    </row>
    <row r="57" spans="1:6">
      <c r="A57" s="10" t="s">
        <v>785</v>
      </c>
      <c r="B57" s="20" t="str">
        <f>"T-"&amp;Tabela11109130131132[[#This Row],[Part Number]]</f>
        <v>T-C33S020596</v>
      </c>
      <c r="C57" s="12" t="s">
        <v>791</v>
      </c>
      <c r="D57" s="15">
        <v>26.78</v>
      </c>
      <c r="E57" s="16">
        <v>26.222975999999999</v>
      </c>
      <c r="F57" s="16">
        <v>22.945104000000001</v>
      </c>
    </row>
    <row r="58" spans="1:6">
      <c r="A58" s="10" t="s">
        <v>786</v>
      </c>
      <c r="B58" s="20" t="str">
        <f>"T-"&amp;Tabela11109130131132[[#This Row],[Part Number]]</f>
        <v>T-C32C815471</v>
      </c>
      <c r="C58" s="10" t="s">
        <v>792</v>
      </c>
      <c r="D58" s="15">
        <v>655</v>
      </c>
      <c r="E58" s="16">
        <v>601.29</v>
      </c>
      <c r="F58" s="16">
        <v>526.12874999999997</v>
      </c>
    </row>
    <row r="61" spans="1:6" ht="89.25" customHeight="1" thickBot="1">
      <c r="A61" s="17" t="s">
        <v>794</v>
      </c>
      <c r="B61" s="9"/>
      <c r="C61" s="9"/>
      <c r="D61" s="9"/>
      <c r="E61" s="9"/>
    </row>
    <row r="62" spans="1:6" ht="20.25" thickTop="1">
      <c r="A62" s="33" t="s">
        <v>825</v>
      </c>
      <c r="B62" s="9"/>
      <c r="C62" s="9"/>
      <c r="D62" s="9"/>
      <c r="E62" s="9"/>
    </row>
    <row r="63" spans="1:6" s="13" customFormat="1" ht="27">
      <c r="A63" s="14" t="s">
        <v>5</v>
      </c>
      <c r="B63" s="14" t="s">
        <v>0</v>
      </c>
      <c r="C63" s="14" t="s">
        <v>2</v>
      </c>
      <c r="D63" s="11" t="s">
        <v>3</v>
      </c>
      <c r="E63" s="22" t="s">
        <v>157</v>
      </c>
      <c r="F63" s="11" t="s">
        <v>4</v>
      </c>
    </row>
    <row r="64" spans="1:6" s="13" customFormat="1">
      <c r="A64" s="20" t="s">
        <v>795</v>
      </c>
      <c r="B64" s="20" t="s">
        <v>1798</v>
      </c>
      <c r="C64" s="27" t="s">
        <v>1791</v>
      </c>
      <c r="D64" s="15">
        <v>2530</v>
      </c>
      <c r="E64" s="16">
        <v>2182.125</v>
      </c>
      <c r="F64" s="16">
        <v>1973.4</v>
      </c>
    </row>
    <row r="65" spans="1:6" s="13" customFormat="1">
      <c r="A65" s="20"/>
      <c r="B65" s="20"/>
      <c r="C65" s="27"/>
      <c r="D65" s="28"/>
      <c r="E65" s="16"/>
      <c r="F65" s="29"/>
    </row>
    <row r="66" spans="1:6" ht="27" customHeight="1">
      <c r="A66" s="10"/>
      <c r="B66" s="20"/>
      <c r="C66" s="23" t="s">
        <v>158</v>
      </c>
      <c r="D66" s="15"/>
      <c r="E66" s="16"/>
      <c r="F66" s="16"/>
    </row>
    <row r="67" spans="1:6" ht="27" customHeight="1">
      <c r="A67" s="10" t="s">
        <v>796</v>
      </c>
      <c r="B67" s="20" t="str">
        <f>"T-"&amp;Tabela11109130131132134[[#This Row],[Part Number]]</f>
        <v>T-C13T44C240</v>
      </c>
      <c r="C67" s="12" t="s">
        <v>804</v>
      </c>
      <c r="D67" s="15">
        <v>45.32</v>
      </c>
      <c r="E67" s="16">
        <v>43.507199999999997</v>
      </c>
      <c r="F67" s="16">
        <v>38.830176000000009</v>
      </c>
    </row>
    <row r="68" spans="1:6">
      <c r="A68" s="10" t="s">
        <v>797</v>
      </c>
      <c r="B68" s="20" t="str">
        <f>"T-"&amp;Tabela11109130131132134[[#This Row],[Part Number]]</f>
        <v>T-C13T44C140</v>
      </c>
      <c r="C68" s="12" t="s">
        <v>805</v>
      </c>
      <c r="D68" s="15">
        <v>45.32</v>
      </c>
      <c r="E68" s="16">
        <v>43.507199999999997</v>
      </c>
      <c r="F68" s="16">
        <v>38.830176000000009</v>
      </c>
    </row>
    <row r="69" spans="1:6">
      <c r="A69" s="10" t="s">
        <v>798</v>
      </c>
      <c r="B69" s="20" t="str">
        <f>"T-"&amp;Tabela11109130131132134[[#This Row],[Part Number]]</f>
        <v>T-C13T44C340</v>
      </c>
      <c r="C69" s="20" t="s">
        <v>806</v>
      </c>
      <c r="D69" s="15">
        <v>45.32</v>
      </c>
      <c r="E69" s="16">
        <v>43.507199999999997</v>
      </c>
      <c r="F69" s="16">
        <v>38.830176000000009</v>
      </c>
    </row>
    <row r="70" spans="1:6">
      <c r="A70" s="10" t="s">
        <v>799</v>
      </c>
      <c r="B70" s="20" t="str">
        <f>"T-"&amp;Tabela11109130131132134[[#This Row],[Part Number]]</f>
        <v>T-C13T44C440</v>
      </c>
      <c r="C70" s="12" t="s">
        <v>807</v>
      </c>
      <c r="D70" s="15">
        <v>45.32</v>
      </c>
      <c r="E70" s="16">
        <v>43.507199999999997</v>
      </c>
      <c r="F70" s="16">
        <v>38.830176000000009</v>
      </c>
    </row>
    <row r="71" spans="1:6">
      <c r="A71" s="10" t="s">
        <v>800</v>
      </c>
      <c r="B71" s="20" t="str">
        <f>"T-"&amp;Tabela11109130131132134[[#This Row],[Part Number]]</f>
        <v>T-C33S021501</v>
      </c>
      <c r="C71" s="12" t="s">
        <v>808</v>
      </c>
      <c r="D71" s="15">
        <v>28.84</v>
      </c>
      <c r="E71" s="16">
        <v>27.686399999999999</v>
      </c>
      <c r="F71" s="16">
        <v>24.710111999999999</v>
      </c>
    </row>
    <row r="72" spans="1:6" ht="27">
      <c r="A72" s="20" t="s">
        <v>801</v>
      </c>
      <c r="B72" s="20" t="str">
        <f>"T-"&amp;Tabela11109130131132134[[#This Row],[Part Number]]</f>
        <v>T-CP03RTBSCH76</v>
      </c>
      <c r="C72" s="27" t="s">
        <v>809</v>
      </c>
      <c r="D72" s="30">
        <v>520</v>
      </c>
      <c r="E72" s="16">
        <v>499.2</v>
      </c>
      <c r="F72" s="16">
        <v>445.536</v>
      </c>
    </row>
    <row r="73" spans="1:6" ht="27">
      <c r="A73" s="20" t="s">
        <v>802</v>
      </c>
      <c r="B73" s="20" t="str">
        <f>"T-"&amp;Tabela11109130131132134[[#This Row],[Part Number]]</f>
        <v>T-CP04RTBSCH76</v>
      </c>
      <c r="C73" s="27" t="s">
        <v>810</v>
      </c>
      <c r="D73" s="30">
        <v>800</v>
      </c>
      <c r="E73" s="16">
        <v>768</v>
      </c>
      <c r="F73" s="16">
        <v>685.43999999999994</v>
      </c>
    </row>
    <row r="74" spans="1:6" ht="27">
      <c r="A74" s="20" t="s">
        <v>803</v>
      </c>
      <c r="B74" s="20" t="str">
        <f>"T-"&amp;Tabela11109130131132134[[#This Row],[Part Number]]</f>
        <v>T-CP05RTBSCH76</v>
      </c>
      <c r="C74" s="27" t="s">
        <v>811</v>
      </c>
      <c r="D74" s="30">
        <v>1160</v>
      </c>
      <c r="E74" s="16">
        <v>1113.5999999999999</v>
      </c>
      <c r="F74" s="16">
        <v>993.88800000000015</v>
      </c>
    </row>
    <row r="77" spans="1:6" ht="89.25" customHeight="1" thickBot="1">
      <c r="A77" s="17" t="s">
        <v>814</v>
      </c>
      <c r="B77" s="9"/>
      <c r="C77" s="9"/>
      <c r="D77" s="9"/>
      <c r="E77" s="9"/>
    </row>
    <row r="78" spans="1:6" ht="20.25" thickTop="1">
      <c r="A78" s="33" t="s">
        <v>824</v>
      </c>
      <c r="B78" s="9"/>
      <c r="C78" s="9"/>
      <c r="D78" s="9"/>
      <c r="E78" s="9"/>
    </row>
    <row r="79" spans="1:6" s="13" customFormat="1" ht="27">
      <c r="A79" s="14" t="s">
        <v>5</v>
      </c>
      <c r="B79" s="14" t="s">
        <v>0</v>
      </c>
      <c r="C79" s="14" t="s">
        <v>2</v>
      </c>
      <c r="D79" s="11" t="s">
        <v>3</v>
      </c>
      <c r="E79" s="22" t="s">
        <v>157</v>
      </c>
      <c r="F79" s="11" t="s">
        <v>4</v>
      </c>
    </row>
    <row r="80" spans="1:6" s="13" customFormat="1">
      <c r="A80" s="20" t="s">
        <v>812</v>
      </c>
      <c r="B80" s="20" t="s">
        <v>1799</v>
      </c>
      <c r="C80" s="27" t="s">
        <v>1792</v>
      </c>
      <c r="D80" s="15">
        <v>3302</v>
      </c>
      <c r="E80" s="16">
        <v>2847.9749999999999</v>
      </c>
      <c r="F80" s="16">
        <v>2575.56</v>
      </c>
    </row>
    <row r="81" spans="1:6" s="13" customFormat="1">
      <c r="A81" s="20"/>
      <c r="B81" s="20"/>
      <c r="C81" s="27"/>
      <c r="D81" s="28"/>
      <c r="E81" s="16"/>
      <c r="F81" s="29"/>
    </row>
    <row r="82" spans="1:6" ht="27" customHeight="1">
      <c r="A82" s="10"/>
      <c r="B82" s="20"/>
      <c r="C82" s="23" t="s">
        <v>158</v>
      </c>
      <c r="D82" s="15"/>
      <c r="E82" s="16"/>
      <c r="F82" s="16"/>
    </row>
    <row r="83" spans="1:6" ht="27" customHeight="1">
      <c r="A83" s="10" t="s">
        <v>796</v>
      </c>
      <c r="B83" s="20" t="str">
        <f>"T-"&amp;Tabela11109130131132134135[[#This Row],[Part Number]]</f>
        <v>T-C13T44C240</v>
      </c>
      <c r="C83" s="12" t="s">
        <v>804</v>
      </c>
      <c r="D83" s="15">
        <v>45.32</v>
      </c>
      <c r="E83" s="16">
        <v>43.507199999999997</v>
      </c>
      <c r="F83" s="16">
        <v>38.830176000000009</v>
      </c>
    </row>
    <row r="84" spans="1:6">
      <c r="A84" s="10" t="s">
        <v>797</v>
      </c>
      <c r="B84" s="20" t="str">
        <f>"T-"&amp;Tabela11109130131132134135[[#This Row],[Part Number]]</f>
        <v>T-C13T44C140</v>
      </c>
      <c r="C84" s="12" t="s">
        <v>805</v>
      </c>
      <c r="D84" s="15">
        <v>45.32</v>
      </c>
      <c r="E84" s="16">
        <v>43.507199999999997</v>
      </c>
      <c r="F84" s="16">
        <v>38.830176000000009</v>
      </c>
    </row>
    <row r="85" spans="1:6">
      <c r="A85" s="10" t="s">
        <v>798</v>
      </c>
      <c r="B85" s="20" t="str">
        <f>"T-"&amp;Tabela11109130131132134135[[#This Row],[Part Number]]</f>
        <v>T-C13T44C340</v>
      </c>
      <c r="C85" s="20" t="s">
        <v>806</v>
      </c>
      <c r="D85" s="15">
        <v>45.32</v>
      </c>
      <c r="E85" s="16">
        <v>43.507199999999997</v>
      </c>
      <c r="F85" s="16">
        <v>38.830176000000009</v>
      </c>
    </row>
    <row r="86" spans="1:6">
      <c r="A86" s="10" t="s">
        <v>799</v>
      </c>
      <c r="B86" s="20" t="str">
        <f>"T-"&amp;Tabela11109130131132134135[[#This Row],[Part Number]]</f>
        <v>T-C13T44C440</v>
      </c>
      <c r="C86" s="12" t="s">
        <v>807</v>
      </c>
      <c r="D86" s="15">
        <v>45.32</v>
      </c>
      <c r="E86" s="16">
        <v>43.507199999999997</v>
      </c>
      <c r="F86" s="16">
        <v>38.830176000000009</v>
      </c>
    </row>
    <row r="87" spans="1:6">
      <c r="A87" s="10" t="s">
        <v>800</v>
      </c>
      <c r="B87" s="20" t="str">
        <f>"T-"&amp;Tabela11109130131132134135[[#This Row],[Part Number]]</f>
        <v>T-C33S021501</v>
      </c>
      <c r="C87" s="12" t="s">
        <v>808</v>
      </c>
      <c r="D87" s="15">
        <v>28.84</v>
      </c>
      <c r="E87" s="16">
        <v>27.686399999999999</v>
      </c>
      <c r="F87" s="16">
        <v>24.710111999999999</v>
      </c>
    </row>
    <row r="88" spans="1:6" ht="27">
      <c r="A88" s="20" t="s">
        <v>801</v>
      </c>
      <c r="B88" s="20" t="str">
        <f>"T-"&amp;Tabela11109130131132134135[[#This Row],[Part Number]]</f>
        <v>T-CP03RTBSCH76</v>
      </c>
      <c r="C88" s="27" t="s">
        <v>809</v>
      </c>
      <c r="D88" s="30">
        <v>520</v>
      </c>
      <c r="E88" s="16">
        <v>499.2</v>
      </c>
      <c r="F88" s="16">
        <v>445.536</v>
      </c>
    </row>
    <row r="89" spans="1:6" ht="27">
      <c r="A89" s="20" t="s">
        <v>802</v>
      </c>
      <c r="B89" s="20" t="str">
        <f>"T-"&amp;Tabela11109130131132134135[[#This Row],[Part Number]]</f>
        <v>T-CP04RTBSCH76</v>
      </c>
      <c r="C89" s="27" t="s">
        <v>810</v>
      </c>
      <c r="D89" s="30">
        <v>800</v>
      </c>
      <c r="E89" s="16">
        <v>768</v>
      </c>
      <c r="F89" s="16">
        <v>685.43999999999994</v>
      </c>
    </row>
    <row r="90" spans="1:6" ht="27">
      <c r="A90" s="20" t="s">
        <v>803</v>
      </c>
      <c r="B90" s="20" t="str">
        <f>"T-"&amp;Tabela11109130131132134135[[#This Row],[Part Number]]</f>
        <v>T-CP05RTBSCH76</v>
      </c>
      <c r="C90" s="27" t="s">
        <v>811</v>
      </c>
      <c r="D90" s="30">
        <v>1160</v>
      </c>
      <c r="E90" s="16">
        <v>1113.5999999999999</v>
      </c>
      <c r="F90" s="16">
        <v>993.88800000000015</v>
      </c>
    </row>
    <row r="93" spans="1:6" ht="89.25" customHeight="1" thickBot="1">
      <c r="A93" s="17" t="s">
        <v>813</v>
      </c>
      <c r="B93" s="9"/>
      <c r="C93" s="9"/>
      <c r="D93" s="9"/>
      <c r="E93" s="9"/>
    </row>
    <row r="94" spans="1:6" ht="20.25" thickTop="1">
      <c r="A94" s="33" t="s">
        <v>823</v>
      </c>
      <c r="B94" s="9"/>
      <c r="C94" s="9"/>
      <c r="D94" s="9"/>
      <c r="E94" s="9"/>
    </row>
    <row r="95" spans="1:6" s="13" customFormat="1" ht="27">
      <c r="A95" s="14" t="s">
        <v>5</v>
      </c>
      <c r="B95" s="14" t="s">
        <v>0</v>
      </c>
      <c r="C95" s="14" t="s">
        <v>2</v>
      </c>
      <c r="D95" s="11" t="s">
        <v>3</v>
      </c>
      <c r="E95" s="22" t="s">
        <v>157</v>
      </c>
      <c r="F95" s="11" t="s">
        <v>4</v>
      </c>
    </row>
    <row r="96" spans="1:6" s="13" customFormat="1">
      <c r="A96" s="20" t="s">
        <v>816</v>
      </c>
      <c r="B96" s="20" t="s">
        <v>1800</v>
      </c>
      <c r="C96" s="27" t="s">
        <v>1793</v>
      </c>
      <c r="D96" s="15">
        <v>3302</v>
      </c>
      <c r="E96" s="16">
        <v>2847.9749999999999</v>
      </c>
      <c r="F96" s="16">
        <v>2575.56</v>
      </c>
    </row>
    <row r="97" spans="1:6" s="13" customFormat="1">
      <c r="A97" s="20"/>
      <c r="B97" s="20"/>
      <c r="C97" s="27"/>
      <c r="D97" s="28"/>
      <c r="E97" s="16"/>
      <c r="F97" s="29"/>
    </row>
    <row r="98" spans="1:6" ht="27" customHeight="1">
      <c r="A98" s="10"/>
      <c r="B98" s="20"/>
      <c r="C98" s="23" t="s">
        <v>158</v>
      </c>
      <c r="D98" s="15"/>
      <c r="E98" s="16"/>
      <c r="F98" s="16"/>
    </row>
    <row r="99" spans="1:6" ht="27" customHeight="1">
      <c r="A99" s="10" t="s">
        <v>797</v>
      </c>
      <c r="B99" s="20" t="str">
        <f>"T-"&amp;Tabela11109130131132134135136[[#This Row],[Part Number]]</f>
        <v>T-C13T44C140</v>
      </c>
      <c r="C99" s="12" t="s">
        <v>805</v>
      </c>
      <c r="D99" s="15">
        <v>45.32</v>
      </c>
      <c r="E99" s="16">
        <v>43.507199999999997</v>
      </c>
      <c r="F99" s="16">
        <v>38.830176000000009</v>
      </c>
    </row>
    <row r="100" spans="1:6">
      <c r="A100" s="10" t="s">
        <v>796</v>
      </c>
      <c r="B100" s="20" t="str">
        <f>"T-"&amp;Tabela11109130131132134135136[[#This Row],[Part Number]]</f>
        <v>T-C13T44C240</v>
      </c>
      <c r="C100" s="12" t="s">
        <v>804</v>
      </c>
      <c r="D100" s="15">
        <v>45.32</v>
      </c>
      <c r="E100" s="16">
        <v>43.507199999999997</v>
      </c>
      <c r="F100" s="16">
        <v>38.830176000000009</v>
      </c>
    </row>
    <row r="101" spans="1:6">
      <c r="A101" s="10" t="s">
        <v>798</v>
      </c>
      <c r="B101" s="20" t="str">
        <f>"T-"&amp;Tabela11109130131132134135136[[#This Row],[Part Number]]</f>
        <v>T-C13T44C340</v>
      </c>
      <c r="C101" s="20" t="s">
        <v>806</v>
      </c>
      <c r="D101" s="15">
        <v>45.32</v>
      </c>
      <c r="E101" s="16">
        <v>43.507199999999997</v>
      </c>
      <c r="F101" s="16">
        <v>38.830176000000009</v>
      </c>
    </row>
    <row r="102" spans="1:6">
      <c r="A102" s="10" t="s">
        <v>799</v>
      </c>
      <c r="B102" s="20" t="str">
        <f>"T-"&amp;Tabela11109130131132134135136[[#This Row],[Part Number]]</f>
        <v>T-C13T44C440</v>
      </c>
      <c r="C102" s="12" t="s">
        <v>807</v>
      </c>
      <c r="D102" s="15">
        <v>45.32</v>
      </c>
      <c r="E102" s="16">
        <v>43.507199999999997</v>
      </c>
      <c r="F102" s="16">
        <v>38.830176000000009</v>
      </c>
    </row>
    <row r="103" spans="1:6">
      <c r="A103" s="10" t="s">
        <v>800</v>
      </c>
      <c r="B103" s="20" t="str">
        <f>"T-"&amp;Tabela11109130131132134135136[[#This Row],[Part Number]]</f>
        <v>T-C33S021501</v>
      </c>
      <c r="C103" s="12" t="s">
        <v>808</v>
      </c>
      <c r="D103" s="15">
        <v>28.84</v>
      </c>
      <c r="E103" s="16">
        <v>27.686399999999999</v>
      </c>
      <c r="F103" s="16">
        <v>24.710111999999999</v>
      </c>
    </row>
    <row r="104" spans="1:6" ht="27">
      <c r="A104" s="20" t="s">
        <v>817</v>
      </c>
      <c r="B104" s="20" t="str">
        <f>"T-"&amp;Tabela11109130131132134135136[[#This Row],[Part Number]]</f>
        <v>T-CP03RTBSCH77</v>
      </c>
      <c r="C104" s="27" t="s">
        <v>820</v>
      </c>
      <c r="D104" s="30">
        <v>520</v>
      </c>
      <c r="E104" s="16">
        <v>499.2</v>
      </c>
      <c r="F104" s="16">
        <v>445.536</v>
      </c>
    </row>
    <row r="105" spans="1:6" ht="27">
      <c r="A105" s="20" t="s">
        <v>818</v>
      </c>
      <c r="B105" s="20" t="str">
        <f>"T-"&amp;Tabela11109130131132134135136[[#This Row],[Part Number]]</f>
        <v>T-CP04RTBSCH77</v>
      </c>
      <c r="C105" s="27" t="s">
        <v>821</v>
      </c>
      <c r="D105" s="30">
        <v>800</v>
      </c>
      <c r="E105" s="16">
        <v>768</v>
      </c>
      <c r="F105" s="16">
        <v>685.43999999999994</v>
      </c>
    </row>
    <row r="106" spans="1:6" ht="27">
      <c r="A106" s="20" t="s">
        <v>819</v>
      </c>
      <c r="B106" s="20" t="str">
        <f>"T-"&amp;Tabela11109130131132134135136[[#This Row],[Part Number]]</f>
        <v>T-CP05RTBSCH77</v>
      </c>
      <c r="C106" s="27" t="s">
        <v>822</v>
      </c>
      <c r="D106" s="30">
        <v>1160</v>
      </c>
      <c r="E106" s="16">
        <v>1113.5999999999999</v>
      </c>
      <c r="F106" s="16">
        <v>993.88800000000015</v>
      </c>
    </row>
    <row r="109" spans="1:6" ht="89.25" customHeight="1" thickBot="1">
      <c r="A109" s="17" t="s">
        <v>815</v>
      </c>
      <c r="B109" s="9"/>
      <c r="C109" s="9"/>
      <c r="D109" s="9"/>
      <c r="E109" s="9"/>
    </row>
    <row r="110" spans="1:6" ht="20.25" thickTop="1">
      <c r="A110" s="33" t="s">
        <v>824</v>
      </c>
      <c r="B110" s="9"/>
      <c r="C110" s="9"/>
      <c r="D110" s="9"/>
      <c r="E110" s="9"/>
    </row>
    <row r="111" spans="1:6" s="13" customFormat="1" ht="27">
      <c r="A111" s="14" t="s">
        <v>5</v>
      </c>
      <c r="B111" s="14" t="s">
        <v>0</v>
      </c>
      <c r="C111" s="14" t="s">
        <v>2</v>
      </c>
      <c r="D111" s="11" t="s">
        <v>3</v>
      </c>
      <c r="E111" s="22" t="s">
        <v>157</v>
      </c>
      <c r="F111" s="11" t="s">
        <v>4</v>
      </c>
    </row>
    <row r="112" spans="1:6" s="13" customFormat="1">
      <c r="A112" s="20" t="s">
        <v>826</v>
      </c>
      <c r="B112" s="20" t="s">
        <v>1801</v>
      </c>
      <c r="C112" s="27" t="s">
        <v>1794</v>
      </c>
      <c r="D112" s="15">
        <v>4404</v>
      </c>
      <c r="E112" s="16">
        <v>3798.45</v>
      </c>
      <c r="F112" s="16">
        <v>3435.12</v>
      </c>
    </row>
    <row r="113" spans="1:6" s="13" customFormat="1">
      <c r="A113" s="20"/>
      <c r="B113" s="20"/>
      <c r="C113" s="27"/>
      <c r="D113" s="28"/>
      <c r="E113" s="16"/>
      <c r="F113" s="29"/>
    </row>
    <row r="114" spans="1:6" ht="27" customHeight="1">
      <c r="A114" s="10"/>
      <c r="B114" s="20"/>
      <c r="C114" s="23" t="s">
        <v>158</v>
      </c>
      <c r="D114" s="15"/>
      <c r="E114" s="16"/>
      <c r="F114" s="16"/>
    </row>
    <row r="115" spans="1:6" ht="27" customHeight="1">
      <c r="A115" s="10" t="s">
        <v>796</v>
      </c>
      <c r="B115" s="20" t="str">
        <f>"T-"&amp;Tabela11109130131132134135136137[[#This Row],[Part Number]]</f>
        <v>T-C13T44C240</v>
      </c>
      <c r="C115" s="12" t="s">
        <v>804</v>
      </c>
      <c r="D115" s="15">
        <v>45.32</v>
      </c>
      <c r="E115" s="16">
        <v>43.507199999999997</v>
      </c>
      <c r="F115" s="16">
        <v>38.830176000000009</v>
      </c>
    </row>
    <row r="116" spans="1:6">
      <c r="A116" s="10" t="s">
        <v>797</v>
      </c>
      <c r="B116" s="20" t="str">
        <f>"T-"&amp;Tabela11109130131132134135136137[[#This Row],[Part Number]]</f>
        <v>T-C13T44C140</v>
      </c>
      <c r="C116" s="12" t="s">
        <v>805</v>
      </c>
      <c r="D116" s="15">
        <v>45.32</v>
      </c>
      <c r="E116" s="16">
        <v>43.507199999999997</v>
      </c>
      <c r="F116" s="16">
        <v>38.830176000000009</v>
      </c>
    </row>
    <row r="117" spans="1:6">
      <c r="A117" s="10" t="s">
        <v>798</v>
      </c>
      <c r="B117" s="20" t="str">
        <f>"T-"&amp;Tabela11109130131132134135136137[[#This Row],[Part Number]]</f>
        <v>T-C13T44C340</v>
      </c>
      <c r="C117" s="20" t="s">
        <v>806</v>
      </c>
      <c r="D117" s="15">
        <v>45.32</v>
      </c>
      <c r="E117" s="16">
        <v>43.507199999999997</v>
      </c>
      <c r="F117" s="16">
        <v>38.830176000000009</v>
      </c>
    </row>
    <row r="118" spans="1:6">
      <c r="A118" s="10" t="s">
        <v>799</v>
      </c>
      <c r="B118" s="20" t="str">
        <f>"T-"&amp;Tabela11109130131132134135136137[[#This Row],[Part Number]]</f>
        <v>T-C13T44C440</v>
      </c>
      <c r="C118" s="12" t="s">
        <v>807</v>
      </c>
      <c r="D118" s="15">
        <v>45.32</v>
      </c>
      <c r="E118" s="16">
        <v>43.507199999999997</v>
      </c>
      <c r="F118" s="16">
        <v>38.830176000000009</v>
      </c>
    </row>
    <row r="119" spans="1:6">
      <c r="A119" s="10" t="s">
        <v>800</v>
      </c>
      <c r="B119" s="20" t="str">
        <f>"T-"&amp;Tabela11109130131132134135136137[[#This Row],[Part Number]]</f>
        <v>T-C33S021501</v>
      </c>
      <c r="C119" s="12" t="s">
        <v>808</v>
      </c>
      <c r="D119" s="15">
        <v>28.84</v>
      </c>
      <c r="E119" s="16">
        <v>27.686399999999999</v>
      </c>
      <c r="F119" s="16">
        <v>24.710111999999999</v>
      </c>
    </row>
    <row r="120" spans="1:6" ht="27">
      <c r="A120" s="20" t="s">
        <v>817</v>
      </c>
      <c r="B120" s="20" t="str">
        <f>"T-"&amp;Tabela11109130131132134135136137[[#This Row],[Part Number]]</f>
        <v>T-CP03RTBSCH77</v>
      </c>
      <c r="C120" s="27" t="s">
        <v>820</v>
      </c>
      <c r="D120" s="30">
        <v>520</v>
      </c>
      <c r="E120" s="16">
        <v>499.2</v>
      </c>
      <c r="F120" s="16">
        <v>445.536</v>
      </c>
    </row>
    <row r="121" spans="1:6" ht="27">
      <c r="A121" s="20" t="s">
        <v>818</v>
      </c>
      <c r="B121" s="20" t="str">
        <f>"T-"&amp;Tabela11109130131132134135136137[[#This Row],[Part Number]]</f>
        <v>T-CP04RTBSCH77</v>
      </c>
      <c r="C121" s="27" t="s">
        <v>821</v>
      </c>
      <c r="D121" s="30">
        <v>800</v>
      </c>
      <c r="E121" s="16">
        <v>768</v>
      </c>
      <c r="F121" s="16">
        <v>685.43999999999994</v>
      </c>
    </row>
    <row r="122" spans="1:6" ht="27">
      <c r="A122" s="20" t="s">
        <v>819</v>
      </c>
      <c r="B122" s="20" t="str">
        <f>"T-"&amp;Tabela11109130131132134135136137[[#This Row],[Part Number]]</f>
        <v>T-CP05RTBSCH77</v>
      </c>
      <c r="C122" s="27" t="s">
        <v>822</v>
      </c>
      <c r="D122" s="30">
        <v>1160</v>
      </c>
      <c r="E122" s="16">
        <v>1113.5999999999999</v>
      </c>
      <c r="F122" s="16">
        <v>993.88800000000015</v>
      </c>
    </row>
    <row r="125" spans="1:6" ht="89.25" customHeight="1" thickBot="1">
      <c r="A125" s="17" t="s">
        <v>827</v>
      </c>
      <c r="B125" s="9"/>
      <c r="C125" s="9"/>
      <c r="D125" s="9"/>
      <c r="E125" s="9"/>
    </row>
    <row r="126" spans="1:6" ht="20.25" thickTop="1">
      <c r="A126" s="33" t="s">
        <v>828</v>
      </c>
      <c r="B126" s="9"/>
      <c r="C126" s="9"/>
      <c r="D126" s="9"/>
      <c r="E126" s="9"/>
    </row>
    <row r="127" spans="1:6" s="13" customFormat="1" ht="27">
      <c r="A127" s="14" t="s">
        <v>5</v>
      </c>
      <c r="B127" s="14" t="s">
        <v>0</v>
      </c>
      <c r="C127" s="14" t="s">
        <v>2</v>
      </c>
      <c r="D127" s="11" t="s">
        <v>3</v>
      </c>
      <c r="E127" s="22" t="s">
        <v>157</v>
      </c>
      <c r="F127" s="11" t="s">
        <v>4</v>
      </c>
    </row>
    <row r="128" spans="1:6" s="13" customFormat="1">
      <c r="A128" s="20" t="s">
        <v>829</v>
      </c>
      <c r="B128" s="20" t="s">
        <v>1802</v>
      </c>
      <c r="C128" s="27" t="s">
        <v>830</v>
      </c>
      <c r="D128" s="15">
        <v>7381</v>
      </c>
      <c r="E128" s="16">
        <v>6366.1124999999993</v>
      </c>
      <c r="F128" s="16">
        <v>5757.18</v>
      </c>
    </row>
    <row r="129" spans="1:6" s="13" customFormat="1">
      <c r="A129" s="20"/>
      <c r="B129" s="20"/>
      <c r="C129" s="27"/>
      <c r="D129" s="28"/>
      <c r="E129" s="16"/>
      <c r="F129" s="29"/>
    </row>
    <row r="130" spans="1:6" ht="27" customHeight="1">
      <c r="A130" s="10"/>
      <c r="B130" s="20"/>
      <c r="C130" s="23" t="s">
        <v>158</v>
      </c>
      <c r="D130" s="15"/>
      <c r="E130" s="16"/>
      <c r="F130" s="16"/>
    </row>
    <row r="131" spans="1:6" ht="27" customHeight="1">
      <c r="A131" s="10" t="s">
        <v>831</v>
      </c>
      <c r="B131" s="20" t="str">
        <f>"T-"&amp;Tabela11109130131132134135136137138[[#This Row],[Part Number]]</f>
        <v>T-C13T55P140</v>
      </c>
      <c r="C131" s="12" t="s">
        <v>839</v>
      </c>
      <c r="D131" s="15">
        <v>212.59</v>
      </c>
      <c r="E131" s="16">
        <v>204.0864</v>
      </c>
      <c r="F131" s="16">
        <v>182.14711200000002</v>
      </c>
    </row>
    <row r="132" spans="1:6">
      <c r="A132" s="10" t="s">
        <v>832</v>
      </c>
      <c r="B132" s="20" t="str">
        <f>"T-"&amp;Tabela11109130131132134135136137138[[#This Row],[Part Number]]</f>
        <v>T-C13T55P240</v>
      </c>
      <c r="C132" s="12" t="s">
        <v>840</v>
      </c>
      <c r="D132" s="15">
        <v>212.59</v>
      </c>
      <c r="E132" s="16">
        <v>204.0864</v>
      </c>
      <c r="F132" s="16">
        <v>182.14711200000002</v>
      </c>
    </row>
    <row r="133" spans="1:6">
      <c r="A133" s="10" t="s">
        <v>833</v>
      </c>
      <c r="B133" s="20" t="str">
        <f>"T-"&amp;Tabela11109130131132134135136137138[[#This Row],[Part Number]]</f>
        <v>T-C13T55P340</v>
      </c>
      <c r="C133" s="20" t="s">
        <v>841</v>
      </c>
      <c r="D133" s="15">
        <v>212.59</v>
      </c>
      <c r="E133" s="16">
        <v>204.0864</v>
      </c>
      <c r="F133" s="16">
        <v>182.14711200000002</v>
      </c>
    </row>
    <row r="134" spans="1:6">
      <c r="A134" s="10" t="s">
        <v>834</v>
      </c>
      <c r="B134" s="20" t="str">
        <f>"T-"&amp;Tabela11109130131132134135136137138[[#This Row],[Part Number]]</f>
        <v>T-C13T55P440</v>
      </c>
      <c r="C134" s="12" t="s">
        <v>842</v>
      </c>
      <c r="D134" s="15">
        <v>212.59</v>
      </c>
      <c r="E134" s="16">
        <v>204.0864</v>
      </c>
      <c r="F134" s="16">
        <v>182.14711200000002</v>
      </c>
    </row>
    <row r="135" spans="1:6">
      <c r="A135" s="10" t="s">
        <v>835</v>
      </c>
      <c r="B135" s="20" t="str">
        <f>"T-"&amp;Tabela11109130131132134135136137138[[#This Row],[Part Number]]</f>
        <v>T-C32C882501</v>
      </c>
      <c r="C135" s="12" t="s">
        <v>843</v>
      </c>
      <c r="D135" s="15">
        <v>600</v>
      </c>
      <c r="E135" s="16">
        <v>576</v>
      </c>
      <c r="F135" s="16">
        <v>514.08000000000004</v>
      </c>
    </row>
    <row r="136" spans="1:6">
      <c r="A136" s="20" t="s">
        <v>836</v>
      </c>
      <c r="B136" s="20" t="str">
        <f>"T-"&amp;Tabela11109130131132134135136137138[[#This Row],[Part Number]]</f>
        <v>T-CP03RTBSL021</v>
      </c>
      <c r="C136" s="27" t="s">
        <v>844</v>
      </c>
      <c r="D136" s="30">
        <v>1760</v>
      </c>
      <c r="E136" s="16">
        <v>1689.6</v>
      </c>
      <c r="F136" s="16">
        <v>1507.9680000000001</v>
      </c>
    </row>
    <row r="137" spans="1:6">
      <c r="A137" s="20" t="s">
        <v>837</v>
      </c>
      <c r="B137" s="20" t="str">
        <f>"T-"&amp;Tabela11109130131132134135136137138[[#This Row],[Part Number]]</f>
        <v>T-CP04RTBSL021</v>
      </c>
      <c r="C137" s="27" t="s">
        <v>845</v>
      </c>
      <c r="D137" s="30">
        <v>2240</v>
      </c>
      <c r="E137" s="16">
        <v>2150.4</v>
      </c>
      <c r="F137" s="16">
        <v>1919.2320000000002</v>
      </c>
    </row>
    <row r="138" spans="1:6">
      <c r="A138" s="20" t="s">
        <v>838</v>
      </c>
      <c r="B138" s="20" t="str">
        <f>"T-"&amp;Tabela11109130131132134135136137138[[#This Row],[Part Number]]</f>
        <v>T-CP05RTBSL021</v>
      </c>
      <c r="C138" s="27" t="s">
        <v>846</v>
      </c>
      <c r="D138" s="30">
        <v>2560</v>
      </c>
      <c r="E138" s="16">
        <v>2457.6</v>
      </c>
      <c r="F138" s="16">
        <v>2193.4080000000004</v>
      </c>
    </row>
    <row r="141" spans="1:6" ht="89.25" customHeight="1" thickBot="1">
      <c r="A141" s="17" t="s">
        <v>847</v>
      </c>
      <c r="B141" s="9"/>
      <c r="C141" s="9"/>
      <c r="D141" s="9"/>
      <c r="E141" s="9"/>
    </row>
    <row r="142" spans="1:6" ht="20.25" thickTop="1">
      <c r="A142" s="33" t="s">
        <v>848</v>
      </c>
      <c r="B142" s="9"/>
      <c r="C142" s="9"/>
      <c r="D142" s="9"/>
      <c r="E142" s="9"/>
    </row>
    <row r="143" spans="1:6" s="13" customFormat="1" ht="27">
      <c r="A143" s="14" t="s">
        <v>5</v>
      </c>
      <c r="B143" s="14" t="s">
        <v>0</v>
      </c>
      <c r="C143" s="14" t="s">
        <v>2</v>
      </c>
      <c r="D143" s="11" t="s">
        <v>3</v>
      </c>
      <c r="E143" s="22" t="s">
        <v>157</v>
      </c>
      <c r="F143" s="11" t="s">
        <v>4</v>
      </c>
    </row>
    <row r="144" spans="1:6" s="13" customFormat="1">
      <c r="A144" s="20" t="s">
        <v>829</v>
      </c>
      <c r="B144" s="20" t="s">
        <v>1803</v>
      </c>
      <c r="C144" s="27" t="s">
        <v>849</v>
      </c>
      <c r="D144" s="15">
        <v>7381</v>
      </c>
      <c r="E144" s="16">
        <v>6366.1124999999993</v>
      </c>
      <c r="F144" s="16">
        <v>5757.18</v>
      </c>
    </row>
    <row r="145" spans="1:6" s="13" customFormat="1">
      <c r="A145" s="20"/>
      <c r="B145" s="20"/>
      <c r="C145" s="27"/>
      <c r="D145" s="28"/>
      <c r="E145" s="16"/>
      <c r="F145" s="29"/>
    </row>
    <row r="146" spans="1:6" ht="27" customHeight="1">
      <c r="A146" s="10"/>
      <c r="B146" s="20"/>
      <c r="C146" s="23" t="s">
        <v>158</v>
      </c>
      <c r="D146" s="15"/>
      <c r="E146" s="16"/>
      <c r="F146" s="16"/>
    </row>
    <row r="147" spans="1:6" ht="27" customHeight="1">
      <c r="A147" s="10" t="s">
        <v>850</v>
      </c>
      <c r="B147" s="20" t="str">
        <f>"T-"&amp;Tabela11109130131132134135136137138139[[#This Row],[Part Number]]</f>
        <v>T-C13T55P540</v>
      </c>
      <c r="C147" s="12" t="s">
        <v>851</v>
      </c>
      <c r="D147" s="15">
        <v>212.59</v>
      </c>
      <c r="E147" s="16">
        <v>204.0864</v>
      </c>
      <c r="F147" s="16">
        <v>182.14711200000002</v>
      </c>
    </row>
    <row r="148" spans="1:6">
      <c r="A148" s="10" t="s">
        <v>832</v>
      </c>
      <c r="B148" s="20" t="str">
        <f>"T-"&amp;Tabela11109130131132134135136137138139[[#This Row],[Part Number]]</f>
        <v>T-C13T55P240</v>
      </c>
      <c r="C148" s="12" t="s">
        <v>840</v>
      </c>
      <c r="D148" s="15">
        <v>212.59</v>
      </c>
      <c r="E148" s="16">
        <v>204.0864</v>
      </c>
      <c r="F148" s="16">
        <v>182.14711200000002</v>
      </c>
    </row>
    <row r="149" spans="1:6">
      <c r="A149" s="10" t="s">
        <v>833</v>
      </c>
      <c r="B149" s="20" t="str">
        <f>"T-"&amp;Tabela11109130131132134135136137138139[[#This Row],[Part Number]]</f>
        <v>T-C13T55P340</v>
      </c>
      <c r="C149" s="20" t="s">
        <v>841</v>
      </c>
      <c r="D149" s="15">
        <v>212.59</v>
      </c>
      <c r="E149" s="16">
        <v>204.0864</v>
      </c>
      <c r="F149" s="16">
        <v>182.14711200000002</v>
      </c>
    </row>
    <row r="150" spans="1:6">
      <c r="A150" s="10" t="s">
        <v>834</v>
      </c>
      <c r="B150" s="20" t="str">
        <f>"T-"&amp;Tabela11109130131132134135136137138139[[#This Row],[Part Number]]</f>
        <v>T-C13T55P440</v>
      </c>
      <c r="C150" s="12" t="s">
        <v>842</v>
      </c>
      <c r="D150" s="15">
        <v>212.59</v>
      </c>
      <c r="E150" s="16">
        <v>204.0864</v>
      </c>
      <c r="F150" s="16">
        <v>182.14711200000002</v>
      </c>
    </row>
    <row r="151" spans="1:6">
      <c r="A151" s="10" t="s">
        <v>835</v>
      </c>
      <c r="B151" s="20" t="str">
        <f>"T-"&amp;Tabela11109130131132134135136137138139[[#This Row],[Part Number]]</f>
        <v>T-C32C882501</v>
      </c>
      <c r="C151" s="12" t="s">
        <v>843</v>
      </c>
      <c r="D151" s="15">
        <v>600</v>
      </c>
      <c r="E151" s="16">
        <v>540</v>
      </c>
      <c r="F151" s="16">
        <v>481.95000000000005</v>
      </c>
    </row>
    <row r="152" spans="1:6">
      <c r="A152" s="20" t="s">
        <v>836</v>
      </c>
      <c r="B152" s="20" t="str">
        <f>"T-"&amp;Tabela11109130131132134135136137138139[[#This Row],[Part Number]]</f>
        <v>T-CP03RTBSL021</v>
      </c>
      <c r="C152" s="27" t="s">
        <v>844</v>
      </c>
      <c r="D152" s="30">
        <v>1760</v>
      </c>
      <c r="E152" s="16">
        <v>1689.6</v>
      </c>
      <c r="F152" s="16">
        <v>1507.9680000000001</v>
      </c>
    </row>
    <row r="153" spans="1:6">
      <c r="A153" s="20" t="s">
        <v>837</v>
      </c>
      <c r="B153" s="20" t="str">
        <f>"T-"&amp;Tabela11109130131132134135136137138139[[#This Row],[Part Number]]</f>
        <v>T-CP04RTBSL021</v>
      </c>
      <c r="C153" s="27" t="s">
        <v>845</v>
      </c>
      <c r="D153" s="30">
        <v>2240</v>
      </c>
      <c r="E153" s="16">
        <v>2150.4</v>
      </c>
      <c r="F153" s="16">
        <v>1919.2320000000002</v>
      </c>
    </row>
    <row r="154" spans="1:6">
      <c r="A154" s="20" t="s">
        <v>838</v>
      </c>
      <c r="B154" s="20" t="str">
        <f>"T-"&amp;Tabela11109130131132134135136137138139[[#This Row],[Part Number]]</f>
        <v>T-CP05RTBSL021</v>
      </c>
      <c r="C154" s="27" t="s">
        <v>846</v>
      </c>
      <c r="D154" s="30">
        <v>2560</v>
      </c>
      <c r="E154" s="16">
        <v>2457.6</v>
      </c>
      <c r="F154" s="16">
        <v>2193.4080000000004</v>
      </c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10"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4542-74DF-40F3-AFFB-807BEFAA0EDE}">
  <sheetPr codeName="Arkusz9"/>
  <dimension ref="A2:I180"/>
  <sheetViews>
    <sheetView zoomScale="110" zoomScaleNormal="110" workbookViewId="0">
      <selection activeCell="G2" sqref="G2"/>
    </sheetView>
  </sheetViews>
  <sheetFormatPr defaultRowHeight="19.5"/>
  <cols>
    <col min="1" max="1" width="16.75" customWidth="1"/>
    <col min="2" max="2" width="15.75" bestFit="1" customWidth="1"/>
    <col min="3" max="3" width="35.625" customWidth="1"/>
    <col min="4" max="7" width="8.625" customWidth="1"/>
    <col min="9" max="9" width="9.5" style="38" bestFit="1" customWidth="1"/>
  </cols>
  <sheetData>
    <row r="2" spans="1:9" ht="89.25" customHeight="1" thickBot="1">
      <c r="A2" s="17" t="s">
        <v>1476</v>
      </c>
      <c r="B2" s="9"/>
      <c r="C2" s="9"/>
      <c r="D2" s="9"/>
      <c r="E2" s="9"/>
    </row>
    <row r="3" spans="1:9" s="13" customFormat="1" ht="27.75" thickTop="1">
      <c r="A3" s="14" t="s">
        <v>5</v>
      </c>
      <c r="B3" s="14" t="s">
        <v>0</v>
      </c>
      <c r="C3" s="14" t="s">
        <v>2</v>
      </c>
      <c r="D3" s="11" t="s">
        <v>3</v>
      </c>
      <c r="E3" s="22" t="s">
        <v>157</v>
      </c>
      <c r="F3" s="11" t="s">
        <v>4</v>
      </c>
      <c r="G3" s="38"/>
    </row>
    <row r="4" spans="1:9" ht="27" customHeight="1">
      <c r="A4" s="10" t="s">
        <v>1477</v>
      </c>
      <c r="B4" s="20" t="str">
        <f>"T-"&amp;Tabela11109172[[#This Row],[Part Number]]</f>
        <v>T-PD4500BE030000200</v>
      </c>
      <c r="C4" s="10" t="s">
        <v>1494</v>
      </c>
      <c r="D4" s="15">
        <v>922.42</v>
      </c>
      <c r="E4" s="16">
        <v>600.27403919999995</v>
      </c>
      <c r="F4" s="16">
        <v>572.98885559999985</v>
      </c>
      <c r="G4" s="39"/>
      <c r="I4"/>
    </row>
    <row r="5" spans="1:9" ht="27" customHeight="1">
      <c r="A5" s="10" t="s">
        <v>1478</v>
      </c>
      <c r="B5" s="20" t="str">
        <f>"T-"&amp;Tabela11109172[[#This Row],[Part Number]]</f>
        <v>T-PD4500CE010000200</v>
      </c>
      <c r="C5" s="10" t="s">
        <v>1495</v>
      </c>
      <c r="D5" s="15">
        <v>979.68</v>
      </c>
      <c r="E5" s="16">
        <v>637.53655679999997</v>
      </c>
      <c r="F5" s="16">
        <v>608.55762240000001</v>
      </c>
      <c r="G5" s="39"/>
      <c r="I5"/>
    </row>
    <row r="6" spans="1:9" ht="27" customHeight="1">
      <c r="A6" s="10" t="s">
        <v>1479</v>
      </c>
      <c r="B6" s="20" t="str">
        <f>"T-"&amp;Tabela11109172[[#This Row],[Part Number]]</f>
        <v>T-PD45S0CE010000200</v>
      </c>
      <c r="C6" s="20" t="s">
        <v>1496</v>
      </c>
      <c r="D6" s="15">
        <v>1156.56</v>
      </c>
      <c r="E6" s="16">
        <v>752.64298559999997</v>
      </c>
      <c r="F6" s="16">
        <v>718.43194080000001</v>
      </c>
      <c r="G6" s="39"/>
      <c r="I6"/>
    </row>
    <row r="7" spans="1:9" ht="27" customHeight="1">
      <c r="A7" s="10" t="s">
        <v>1480</v>
      </c>
      <c r="B7" s="20" t="str">
        <f>"T-"&amp;Tabela11109172[[#This Row],[Part Number]]</f>
        <v>T-PD45S0CE010020200</v>
      </c>
      <c r="C7" s="10" t="s">
        <v>1497</v>
      </c>
      <c r="D7" s="15">
        <v>1453.44</v>
      </c>
      <c r="E7" s="16">
        <v>945.84061440000005</v>
      </c>
      <c r="F7" s="16">
        <v>902.84785920000002</v>
      </c>
      <c r="G7" s="39"/>
      <c r="I7"/>
    </row>
    <row r="8" spans="1:9" ht="27">
      <c r="A8" s="10" t="s">
        <v>1481</v>
      </c>
      <c r="B8" s="20" t="str">
        <f>"T-"&amp;Tabela11109172[[#This Row],[Part Number]]</f>
        <v>T-PD45S0FE010000200</v>
      </c>
      <c r="C8" s="10" t="s">
        <v>1498</v>
      </c>
      <c r="D8" s="15">
        <v>1199.8599999999999</v>
      </c>
      <c r="E8" s="16">
        <v>780.82089359999998</v>
      </c>
      <c r="F8" s="16">
        <v>745.32903479999993</v>
      </c>
      <c r="G8" s="39"/>
      <c r="I8"/>
    </row>
    <row r="9" spans="1:9" ht="40.5">
      <c r="A9" s="10" t="s">
        <v>1482</v>
      </c>
      <c r="B9" s="20" t="str">
        <f>"T-"&amp;Tabela11109172[[#This Row],[Part Number]]</f>
        <v>T-PD45S0FE010020200</v>
      </c>
      <c r="C9" s="20" t="s">
        <v>1499</v>
      </c>
      <c r="D9" s="15">
        <v>1496.73</v>
      </c>
      <c r="E9" s="16">
        <v>974.01201480000009</v>
      </c>
      <c r="F9" s="16">
        <v>929.73874139999998</v>
      </c>
      <c r="G9" s="39"/>
      <c r="I9"/>
    </row>
    <row r="10" spans="1:9" ht="40.5">
      <c r="A10" s="10" t="s">
        <v>1483</v>
      </c>
      <c r="B10" s="20" t="str">
        <f>"T-"&amp;Tabela11109172[[#This Row],[Part Number]]</f>
        <v>T-PD45S1FE010000200</v>
      </c>
      <c r="C10" s="10" t="s">
        <v>1500</v>
      </c>
      <c r="D10" s="15">
        <v>1176.48</v>
      </c>
      <c r="E10" s="16">
        <v>765.60612479999998</v>
      </c>
      <c r="F10" s="16">
        <v>730.80584639999995</v>
      </c>
      <c r="G10" s="39"/>
      <c r="I10"/>
    </row>
    <row r="11" spans="1:9" ht="40.5">
      <c r="A11" s="10" t="s">
        <v>1484</v>
      </c>
      <c r="B11" s="20" t="str">
        <f>"T-"&amp;Tabela11109172[[#This Row],[Part Number]]</f>
        <v>T-PD45S1FE010020200</v>
      </c>
      <c r="C11" s="10" t="s">
        <v>1501</v>
      </c>
      <c r="D11" s="15">
        <v>1479.5</v>
      </c>
      <c r="E11" s="16">
        <v>962.79941999999994</v>
      </c>
      <c r="F11" s="16">
        <v>919.03580999999997</v>
      </c>
      <c r="G11" s="39"/>
      <c r="I11"/>
    </row>
    <row r="12" spans="1:9" ht="40.5">
      <c r="A12" s="10" t="s">
        <v>1485</v>
      </c>
      <c r="B12" s="20" t="str">
        <f>"T-"&amp;Tabela11109172[[#This Row],[Part Number]]</f>
        <v>T-PD45S1FE020000200</v>
      </c>
      <c r="C12" s="10" t="s">
        <v>1502</v>
      </c>
      <c r="D12" s="15">
        <v>1440</v>
      </c>
      <c r="E12" s="16">
        <v>937.09440000000006</v>
      </c>
      <c r="F12" s="16">
        <v>894.49920000000009</v>
      </c>
      <c r="G12" s="39"/>
      <c r="I12"/>
    </row>
    <row r="13" spans="1:9" ht="27">
      <c r="A13" s="10" t="s">
        <v>1486</v>
      </c>
      <c r="B13" s="20" t="str">
        <f>"T-"&amp;Tabela11109172[[#This Row],[Part Number]]</f>
        <v>T-PD4500BE030000300</v>
      </c>
      <c r="C13" s="12" t="s">
        <v>1503</v>
      </c>
      <c r="D13" s="15">
        <v>1016.58</v>
      </c>
      <c r="E13" s="16">
        <v>661.54960080000001</v>
      </c>
      <c r="F13" s="16">
        <v>631.47916440000006</v>
      </c>
      <c r="G13" s="39"/>
      <c r="I13"/>
    </row>
    <row r="14" spans="1:9" ht="27">
      <c r="A14" s="10" t="s">
        <v>1487</v>
      </c>
      <c r="B14" s="20" t="str">
        <f>"T-"&amp;Tabela11109172[[#This Row],[Part Number]]</f>
        <v>T-PD4500CE010000300</v>
      </c>
      <c r="C14" s="12" t="s">
        <v>1504</v>
      </c>
      <c r="D14" s="15">
        <v>1081.47</v>
      </c>
      <c r="E14" s="16">
        <v>703.77741720000017</v>
      </c>
      <c r="F14" s="16">
        <v>671.78753460000007</v>
      </c>
      <c r="G14" s="39"/>
      <c r="I14"/>
    </row>
    <row r="15" spans="1:9" ht="27">
      <c r="A15" s="10" t="s">
        <v>1488</v>
      </c>
      <c r="B15" s="20" t="str">
        <f>"T-"&amp;Tabela11109172[[#This Row],[Part Number]]</f>
        <v>T-PD45S0CE010000300</v>
      </c>
      <c r="C15" s="10" t="s">
        <v>1505</v>
      </c>
      <c r="D15" s="15">
        <v>1291.4000000000001</v>
      </c>
      <c r="E15" s="16">
        <v>840.39146400000016</v>
      </c>
      <c r="F15" s="16">
        <v>802.19185200000004</v>
      </c>
      <c r="G15" s="39"/>
      <c r="I15"/>
    </row>
    <row r="16" spans="1:9" ht="40.5">
      <c r="A16" s="10" t="s">
        <v>1489</v>
      </c>
      <c r="B16" s="20" t="str">
        <f>"T-"&amp;Tabela11109172[[#This Row],[Part Number]]</f>
        <v>T-PD45S0CE010020300</v>
      </c>
      <c r="C16" s="12" t="s">
        <v>1506</v>
      </c>
      <c r="D16" s="15">
        <v>1546.21</v>
      </c>
      <c r="E16" s="16">
        <v>1006.2116196000001</v>
      </c>
      <c r="F16" s="16">
        <v>960.4747278000001</v>
      </c>
      <c r="G16" s="39"/>
      <c r="I16"/>
    </row>
    <row r="17" spans="1:9" ht="27">
      <c r="A17" s="20" t="s">
        <v>1490</v>
      </c>
      <c r="B17" s="20" t="str">
        <f>"T-"&amp;Tabela11109172[[#This Row],[Part Number]]</f>
        <v>T-PD45S0FE010000300</v>
      </c>
      <c r="C17" s="27" t="s">
        <v>1507</v>
      </c>
      <c r="D17" s="30">
        <v>1305</v>
      </c>
      <c r="E17" s="16">
        <v>849.24180000000013</v>
      </c>
      <c r="F17" s="16">
        <v>810.63990000000001</v>
      </c>
      <c r="G17" s="39"/>
      <c r="I17"/>
    </row>
    <row r="18" spans="1:9" ht="40.5">
      <c r="A18" s="20" t="s">
        <v>1491</v>
      </c>
      <c r="B18" s="20" t="str">
        <f>"T-"&amp;Tabela11109172[[#This Row],[Part Number]]</f>
        <v>T-PD45S0FE010020300</v>
      </c>
      <c r="C18" s="27" t="s">
        <v>1508</v>
      </c>
      <c r="D18" s="30">
        <v>1595.69</v>
      </c>
      <c r="E18" s="16">
        <v>1038.4112244</v>
      </c>
      <c r="F18" s="16">
        <v>991.21071419999998</v>
      </c>
      <c r="G18" s="39"/>
      <c r="I18"/>
    </row>
    <row r="19" spans="1:9" ht="40.5">
      <c r="A19" s="20" t="s">
        <v>1492</v>
      </c>
      <c r="B19" s="20" t="str">
        <f>"T-"&amp;Tabela11109172[[#This Row],[Part Number]]</f>
        <v>T-PD45S1FE010000300</v>
      </c>
      <c r="C19" s="27" t="s">
        <v>1509</v>
      </c>
      <c r="D19" s="30">
        <v>1286.52</v>
      </c>
      <c r="E19" s="16">
        <v>837.21575519999999</v>
      </c>
      <c r="F19" s="16">
        <v>799.16049359999988</v>
      </c>
      <c r="G19" s="39"/>
      <c r="I19"/>
    </row>
    <row r="20" spans="1:9" ht="40.5">
      <c r="A20" s="20" t="s">
        <v>1493</v>
      </c>
      <c r="B20" s="20" t="str">
        <f>"T-"&amp;Tabela11109172[[#This Row],[Part Number]]</f>
        <v>T-PD45S1FE010020300</v>
      </c>
      <c r="C20" s="27" t="s">
        <v>1510</v>
      </c>
      <c r="D20" s="30">
        <v>1578.53</v>
      </c>
      <c r="E20" s="16">
        <v>1027.2441828000001</v>
      </c>
      <c r="F20" s="16">
        <v>980.55126540000003</v>
      </c>
      <c r="G20" s="39"/>
      <c r="I20"/>
    </row>
    <row r="21" spans="1:9">
      <c r="A21" s="20"/>
      <c r="B21" s="20"/>
      <c r="C21" s="27"/>
      <c r="D21" s="30"/>
      <c r="E21" s="16"/>
      <c r="F21" s="16"/>
      <c r="G21" s="39"/>
      <c r="I21"/>
    </row>
    <row r="22" spans="1:9">
      <c r="A22" s="20"/>
      <c r="B22" s="20"/>
      <c r="C22" s="23" t="s">
        <v>158</v>
      </c>
      <c r="D22" s="30"/>
      <c r="E22" s="16"/>
      <c r="F22" s="16"/>
      <c r="G22" s="39"/>
      <c r="I22"/>
    </row>
    <row r="23" spans="1:9">
      <c r="A23" s="20" t="s">
        <v>1511</v>
      </c>
      <c r="B23" s="20" t="s">
        <v>1805</v>
      </c>
      <c r="C23" s="27" t="s">
        <v>1524</v>
      </c>
      <c r="D23" s="30">
        <v>314.87</v>
      </c>
      <c r="E23" s="16">
        <v>204.90480120000001</v>
      </c>
      <c r="F23" s="16">
        <v>195.5909466</v>
      </c>
      <c r="G23" s="39"/>
      <c r="I23"/>
    </row>
    <row r="24" spans="1:9">
      <c r="A24" s="20" t="s">
        <v>1512</v>
      </c>
      <c r="B24" s="20" t="s">
        <v>1806</v>
      </c>
      <c r="C24" s="27" t="s">
        <v>1525</v>
      </c>
      <c r="D24" s="30">
        <v>222.42</v>
      </c>
      <c r="E24" s="16">
        <v>144.74203919999999</v>
      </c>
      <c r="F24" s="16">
        <v>138.16285559999997</v>
      </c>
      <c r="G24" s="39"/>
      <c r="I24"/>
    </row>
    <row r="25" spans="1:9">
      <c r="A25" s="20" t="s">
        <v>1513</v>
      </c>
      <c r="B25" s="20" t="s">
        <v>1807</v>
      </c>
      <c r="C25" s="27" t="s">
        <v>1526</v>
      </c>
      <c r="D25" s="30">
        <v>264.5</v>
      </c>
      <c r="E25" s="16">
        <v>172.12602000000001</v>
      </c>
      <c r="F25" s="16">
        <v>164.30211</v>
      </c>
      <c r="G25" s="39"/>
      <c r="I25"/>
    </row>
    <row r="26" spans="1:9">
      <c r="A26" s="20" t="s">
        <v>1514</v>
      </c>
      <c r="B26" s="20" t="s">
        <v>1808</v>
      </c>
      <c r="C26" s="27" t="s">
        <v>1527</v>
      </c>
      <c r="D26" s="30">
        <v>462.87</v>
      </c>
      <c r="E26" s="16">
        <v>301.2172812</v>
      </c>
      <c r="F26" s="16">
        <v>287.5255866</v>
      </c>
      <c r="G26" s="39"/>
      <c r="I26"/>
    </row>
    <row r="27" spans="1:9">
      <c r="A27" s="20" t="s">
        <v>1515</v>
      </c>
      <c r="B27" s="20" t="s">
        <v>1809</v>
      </c>
      <c r="C27" s="27" t="s">
        <v>1528</v>
      </c>
      <c r="D27" s="30">
        <v>153.51</v>
      </c>
      <c r="E27" s="16">
        <v>99.898167599999994</v>
      </c>
      <c r="F27" s="16">
        <v>95.3573418</v>
      </c>
      <c r="G27" s="39"/>
      <c r="I27"/>
    </row>
    <row r="28" spans="1:9">
      <c r="A28" s="20" t="s">
        <v>1516</v>
      </c>
      <c r="B28" s="20" t="s">
        <v>1810</v>
      </c>
      <c r="C28" s="27" t="s">
        <v>1529</v>
      </c>
      <c r="D28" s="30">
        <v>337.45</v>
      </c>
      <c r="E28" s="16">
        <v>219.598962</v>
      </c>
      <c r="F28" s="16">
        <v>209.61719099999999</v>
      </c>
      <c r="G28" s="39"/>
      <c r="I28"/>
    </row>
    <row r="29" spans="1:9" ht="27">
      <c r="A29" s="20" t="s">
        <v>1517</v>
      </c>
      <c r="B29" s="20" t="s">
        <v>1811</v>
      </c>
      <c r="C29" s="27" t="s">
        <v>1612</v>
      </c>
      <c r="D29" s="30">
        <v>16.329999999999998</v>
      </c>
      <c r="E29" s="16">
        <v>10.626910799999999</v>
      </c>
      <c r="F29" s="16">
        <v>10.1438694</v>
      </c>
      <c r="G29" s="39"/>
      <c r="I29"/>
    </row>
    <row r="30" spans="1:9" ht="27">
      <c r="A30" s="20" t="s">
        <v>1518</v>
      </c>
      <c r="B30" s="20" t="s">
        <v>1812</v>
      </c>
      <c r="C30" s="27" t="s">
        <v>1613</v>
      </c>
      <c r="D30" s="30">
        <v>17.98</v>
      </c>
      <c r="E30" s="16">
        <v>11.7006648</v>
      </c>
      <c r="F30" s="16">
        <v>11.168816400000001</v>
      </c>
      <c r="G30" s="39"/>
      <c r="I30"/>
    </row>
    <row r="31" spans="1:9">
      <c r="A31" s="20" t="s">
        <v>1519</v>
      </c>
      <c r="B31" s="20" t="s">
        <v>1813</v>
      </c>
      <c r="C31" s="27" t="s">
        <v>1530</v>
      </c>
      <c r="D31" s="30">
        <v>281.82</v>
      </c>
      <c r="E31" s="16">
        <v>183.3971832</v>
      </c>
      <c r="F31" s="16">
        <v>175.06094759999999</v>
      </c>
      <c r="G31" s="39"/>
      <c r="I31"/>
    </row>
    <row r="32" spans="1:9">
      <c r="A32" s="20" t="s">
        <v>1520</v>
      </c>
      <c r="B32" s="20" t="s">
        <v>1814</v>
      </c>
      <c r="C32" s="27" t="s">
        <v>1531</v>
      </c>
      <c r="D32" s="30">
        <v>422.73</v>
      </c>
      <c r="E32" s="16">
        <v>275.09577480000002</v>
      </c>
      <c r="F32" s="16">
        <v>262.5914214</v>
      </c>
      <c r="G32" s="39"/>
      <c r="I32"/>
    </row>
    <row r="33" spans="1:9">
      <c r="A33" s="20" t="s">
        <v>1521</v>
      </c>
      <c r="B33" s="20" t="s">
        <v>1815</v>
      </c>
      <c r="C33" s="27" t="s">
        <v>1532</v>
      </c>
      <c r="D33" s="30">
        <v>50.24</v>
      </c>
      <c r="E33" s="16">
        <v>32.694182400000003</v>
      </c>
      <c r="F33" s="16">
        <v>31.208083200000001</v>
      </c>
      <c r="G33" s="39"/>
      <c r="I33"/>
    </row>
    <row r="34" spans="1:9">
      <c r="A34" s="20" t="s">
        <v>1522</v>
      </c>
      <c r="B34" s="20" t="s">
        <v>1816</v>
      </c>
      <c r="C34" s="27" t="s">
        <v>1533</v>
      </c>
      <c r="D34" s="30">
        <v>176.13</v>
      </c>
      <c r="E34" s="16">
        <v>114.6183588</v>
      </c>
      <c r="F34" s="16">
        <v>109.40843339999999</v>
      </c>
      <c r="G34" s="39"/>
      <c r="I34"/>
    </row>
    <row r="35" spans="1:9">
      <c r="A35" s="20" t="s">
        <v>1523</v>
      </c>
      <c r="B35" s="20" t="s">
        <v>1817</v>
      </c>
      <c r="C35" s="27" t="s">
        <v>1534</v>
      </c>
      <c r="D35" s="30">
        <v>281.05</v>
      </c>
      <c r="E35" s="16">
        <v>182.89609799999999</v>
      </c>
      <c r="F35" s="16">
        <v>174.58263899999997</v>
      </c>
      <c r="G35" s="39"/>
      <c r="I35"/>
    </row>
    <row r="36" spans="1:9">
      <c r="I36" s="39"/>
    </row>
    <row r="37" spans="1:9">
      <c r="I37" s="39"/>
    </row>
    <row r="38" spans="1:9" ht="89.25" customHeight="1" thickBot="1">
      <c r="A38" s="17" t="s">
        <v>1535</v>
      </c>
      <c r="B38" s="9"/>
      <c r="C38" s="9"/>
      <c r="D38" s="9"/>
      <c r="E38" s="9"/>
      <c r="I38" s="39"/>
    </row>
    <row r="39" spans="1:9" s="13" customFormat="1" ht="27.75" thickTop="1">
      <c r="A39" s="14" t="s">
        <v>5</v>
      </c>
      <c r="B39" s="14" t="s">
        <v>0</v>
      </c>
      <c r="C39" s="14" t="s">
        <v>2</v>
      </c>
      <c r="D39" s="11" t="s">
        <v>3</v>
      </c>
      <c r="E39" s="22" t="s">
        <v>157</v>
      </c>
      <c r="F39" s="11" t="s">
        <v>4</v>
      </c>
      <c r="G39" s="39"/>
    </row>
    <row r="40" spans="1:9" ht="27" customHeight="1">
      <c r="A40" s="10" t="s">
        <v>1536</v>
      </c>
      <c r="B40" s="20" t="str">
        <f>"T-"&amp;Tabela11109172182[[#This Row],[Part Number]]</f>
        <v>T-PM45A10000000200</v>
      </c>
      <c r="C40" s="10" t="s">
        <v>1544</v>
      </c>
      <c r="D40" s="15">
        <v>1749.17</v>
      </c>
      <c r="E40" s="16">
        <v>1138.2898692000001</v>
      </c>
      <c r="F40" s="16">
        <v>1086.5494206000001</v>
      </c>
      <c r="G40" s="39"/>
      <c r="I40"/>
    </row>
    <row r="41" spans="1:9" ht="27" customHeight="1">
      <c r="A41" s="10" t="s">
        <v>1537</v>
      </c>
      <c r="B41" s="20" t="str">
        <f>"T-"&amp;Tabela11109172182[[#This Row],[Part Number]]</f>
        <v>T-PM45A10000030200</v>
      </c>
      <c r="C41" s="10" t="s">
        <v>1545</v>
      </c>
      <c r="D41" s="15">
        <v>2227.0500000000002</v>
      </c>
      <c r="E41" s="16">
        <v>1449.2750580000002</v>
      </c>
      <c r="F41" s="16">
        <v>1383.398919</v>
      </c>
      <c r="G41" s="39"/>
      <c r="I41"/>
    </row>
    <row r="42" spans="1:9" ht="27" customHeight="1">
      <c r="A42" s="20" t="s">
        <v>1630</v>
      </c>
      <c r="B42" s="20" t="str">
        <f>"T-"&amp;Tabela11109172182[[#This Row],[Part Number]]</f>
        <v>T-PM45A00000000200</v>
      </c>
      <c r="C42" s="20" t="s">
        <v>1546</v>
      </c>
      <c r="D42" s="15">
        <v>2143.48</v>
      </c>
      <c r="E42" s="16">
        <v>1394.8910448000001</v>
      </c>
      <c r="F42" s="16">
        <v>1331.4869064</v>
      </c>
      <c r="G42" s="39"/>
      <c r="I42"/>
    </row>
    <row r="43" spans="1:9" ht="27" customHeight="1">
      <c r="A43" s="10" t="s">
        <v>1538</v>
      </c>
      <c r="B43" s="20" t="str">
        <f>"T-"&amp;Tabela11109172182[[#This Row],[Part Number]]</f>
        <v>T-PM45A00000000210</v>
      </c>
      <c r="C43" s="10" t="s">
        <v>1547</v>
      </c>
      <c r="D43" s="15">
        <v>2047.53</v>
      </c>
      <c r="E43" s="16">
        <v>1332.4506228</v>
      </c>
      <c r="F43" s="16">
        <v>1271.8846853999999</v>
      </c>
      <c r="G43" s="39"/>
      <c r="I43"/>
    </row>
    <row r="44" spans="1:9" ht="54">
      <c r="A44" s="10" t="s">
        <v>1539</v>
      </c>
      <c r="B44" s="20" t="str">
        <f>"T-"&amp;Tabela11109172182[[#This Row],[Part Number]]</f>
        <v>T-PM45A1000EU30200</v>
      </c>
      <c r="C44" s="10" t="s">
        <v>1548</v>
      </c>
      <c r="D44" s="15">
        <v>5360.48</v>
      </c>
      <c r="E44" s="16">
        <v>3488.3859647999998</v>
      </c>
      <c r="F44" s="16">
        <v>3329.8229663999996</v>
      </c>
      <c r="G44" s="39"/>
      <c r="I44"/>
    </row>
    <row r="45" spans="1:9" ht="54">
      <c r="A45" s="10" t="s">
        <v>1540</v>
      </c>
      <c r="B45" s="20" t="str">
        <f>"T-"&amp;Tabela11109172182[[#This Row],[Part Number]]</f>
        <v>T-PM45A10010030200</v>
      </c>
      <c r="C45" s="20" t="s">
        <v>1549</v>
      </c>
      <c r="D45" s="15">
        <v>2694.39</v>
      </c>
      <c r="E45" s="16">
        <v>1753.4012364</v>
      </c>
      <c r="F45" s="16">
        <v>1673.7011802</v>
      </c>
      <c r="G45" s="39"/>
      <c r="I45"/>
    </row>
    <row r="46" spans="1:9" ht="54">
      <c r="A46" s="10" t="s">
        <v>1541</v>
      </c>
      <c r="B46" s="20" t="str">
        <f>"T-"&amp;Tabela11109172182[[#This Row],[Part Number]]</f>
        <v>T-PM45A12000000200</v>
      </c>
      <c r="C46" s="10" t="s">
        <v>1550</v>
      </c>
      <c r="D46" s="15">
        <v>2620.8000000000002</v>
      </c>
      <c r="E46" s="16">
        <v>1705.5118080000002</v>
      </c>
      <c r="F46" s="16">
        <v>1627.9885440000003</v>
      </c>
      <c r="G46" s="39"/>
      <c r="I46"/>
    </row>
    <row r="47" spans="1:9" ht="54">
      <c r="A47" s="10" t="s">
        <v>1542</v>
      </c>
      <c r="B47" s="20" t="str">
        <f>"T-"&amp;Tabela11109172182[[#This Row],[Part Number]]</f>
        <v>T-PM45A10020030200</v>
      </c>
      <c r="C47" s="10" t="s">
        <v>1551</v>
      </c>
      <c r="D47" s="15">
        <v>2460.65</v>
      </c>
      <c r="E47" s="16">
        <v>1601.2925940000002</v>
      </c>
      <c r="F47" s="16">
        <v>1528.5065670000001</v>
      </c>
      <c r="G47" s="39"/>
      <c r="I47"/>
    </row>
    <row r="48" spans="1:9" ht="54">
      <c r="A48" s="10" t="s">
        <v>1543</v>
      </c>
      <c r="B48" s="20" t="str">
        <f>"T-"&amp;Tabela11109172182[[#This Row],[Part Number]]</f>
        <v>T-PM45A10030030200</v>
      </c>
      <c r="C48" s="12" t="s">
        <v>1552</v>
      </c>
      <c r="D48" s="15">
        <v>2460.65</v>
      </c>
      <c r="E48" s="16">
        <v>1601.2925940000002</v>
      </c>
      <c r="F48" s="16">
        <v>1528.5065670000001</v>
      </c>
      <c r="G48" s="39"/>
      <c r="I48"/>
    </row>
    <row r="49" spans="1:9" ht="40.5">
      <c r="A49" s="10" t="s">
        <v>1553</v>
      </c>
      <c r="B49" s="20" t="str">
        <f>"T-"&amp;Tabela11109172182[[#This Row],[Part Number]]</f>
        <v>T-PM45A10000000300</v>
      </c>
      <c r="C49" s="12" t="s">
        <v>1561</v>
      </c>
      <c r="D49" s="15">
        <v>2187.17</v>
      </c>
      <c r="E49" s="16">
        <v>1423.3227492000001</v>
      </c>
      <c r="F49" s="16">
        <v>1358.6262606</v>
      </c>
      <c r="G49" s="39"/>
      <c r="I49"/>
    </row>
    <row r="50" spans="1:9" ht="40.5">
      <c r="A50" s="10" t="s">
        <v>1554</v>
      </c>
      <c r="B50" s="20" t="str">
        <f>"T-"&amp;Tabela11109172182[[#This Row],[Part Number]]</f>
        <v>T-PM45A10000030300</v>
      </c>
      <c r="C50" s="10" t="s">
        <v>1562</v>
      </c>
      <c r="D50" s="15">
        <v>2615.89</v>
      </c>
      <c r="E50" s="16">
        <v>1702.3165763999998</v>
      </c>
      <c r="F50" s="16">
        <v>1624.9385501999998</v>
      </c>
      <c r="G50" s="39"/>
      <c r="I50"/>
    </row>
    <row r="51" spans="1:9" ht="40.5">
      <c r="A51" s="10" t="s">
        <v>1555</v>
      </c>
      <c r="B51" s="20" t="str">
        <f>"T-"&amp;Tabela11109172182[[#This Row],[Part Number]]</f>
        <v>T-PM45A00000000300</v>
      </c>
      <c r="C51" s="12" t="s">
        <v>1563</v>
      </c>
      <c r="D51" s="15">
        <v>2209.4299999999998</v>
      </c>
      <c r="E51" s="16">
        <v>1437.8086667999999</v>
      </c>
      <c r="F51" s="16">
        <v>1372.4537273999999</v>
      </c>
      <c r="G51" s="39"/>
      <c r="I51"/>
    </row>
    <row r="52" spans="1:9" ht="40.5">
      <c r="A52" s="20" t="s">
        <v>1556</v>
      </c>
      <c r="B52" s="20" t="str">
        <f>"T-"&amp;Tabela11109172182[[#This Row],[Part Number]]</f>
        <v>T-PM45A00000000310</v>
      </c>
      <c r="C52" s="27" t="s">
        <v>1564</v>
      </c>
      <c r="D52" s="30">
        <v>2132.56</v>
      </c>
      <c r="E52" s="16">
        <v>1387.7847455999997</v>
      </c>
      <c r="F52" s="16">
        <v>1324.7036207999997</v>
      </c>
      <c r="G52" s="39"/>
      <c r="I52"/>
    </row>
    <row r="53" spans="1:9" ht="54">
      <c r="A53" s="20" t="s">
        <v>1557</v>
      </c>
      <c r="B53" s="20" t="str">
        <f>"T-"&amp;Tabela11109172182[[#This Row],[Part Number]]</f>
        <v>T-PM45A10010030300</v>
      </c>
      <c r="C53" s="27" t="s">
        <v>1565</v>
      </c>
      <c r="D53" s="30">
        <v>2631.53</v>
      </c>
      <c r="E53" s="16">
        <v>1712.4944628000001</v>
      </c>
      <c r="F53" s="16">
        <v>1634.6538054</v>
      </c>
      <c r="G53" s="39"/>
      <c r="I53"/>
    </row>
    <row r="54" spans="1:9" ht="54">
      <c r="A54" s="20" t="s">
        <v>1558</v>
      </c>
      <c r="B54" s="20" t="str">
        <f>"T-"&amp;Tabela11109172182[[#This Row],[Part Number]]</f>
        <v>T-PM45A10020030300</v>
      </c>
      <c r="C54" s="27" t="s">
        <v>1566</v>
      </c>
      <c r="D54" s="30">
        <v>2734.05</v>
      </c>
      <c r="E54" s="16">
        <v>1779.2103780000002</v>
      </c>
      <c r="F54" s="16">
        <v>1698.3371790000001</v>
      </c>
      <c r="G54" s="39"/>
      <c r="I54"/>
    </row>
    <row r="55" spans="1:9" ht="54">
      <c r="A55" s="20" t="s">
        <v>1559</v>
      </c>
      <c r="B55" s="20" t="str">
        <f>"T-"&amp;Tabela11109172182[[#This Row],[Part Number]]</f>
        <v>T-PM45A10030030300</v>
      </c>
      <c r="C55" s="27" t="s">
        <v>1567</v>
      </c>
      <c r="D55" s="30">
        <v>2734.05</v>
      </c>
      <c r="E55" s="16">
        <v>1779.2103780000002</v>
      </c>
      <c r="F55" s="16">
        <v>1698.3371790000001</v>
      </c>
      <c r="G55" s="39"/>
      <c r="I55"/>
    </row>
    <row r="56" spans="1:9" ht="54">
      <c r="A56" s="20" t="s">
        <v>1560</v>
      </c>
      <c r="B56" s="20" t="str">
        <f>"T-"&amp;Tabela11109172182[[#This Row],[Part Number]]</f>
        <v>T-PM45A12000000300</v>
      </c>
      <c r="C56" s="27" t="s">
        <v>1568</v>
      </c>
      <c r="D56" s="30">
        <v>3151.53</v>
      </c>
      <c r="E56" s="16">
        <v>2050.8896628000002</v>
      </c>
      <c r="F56" s="16">
        <v>1957.6674054</v>
      </c>
      <c r="G56" s="39"/>
      <c r="I56"/>
    </row>
    <row r="57" spans="1:9" ht="40.5">
      <c r="A57" s="20" t="s">
        <v>1569</v>
      </c>
      <c r="B57" s="20" t="str">
        <f>"T-"&amp;Tabela11109172182[[#This Row],[Part Number]]</f>
        <v>T-PM45A10000000400</v>
      </c>
      <c r="C57" s="20" t="s">
        <v>1571</v>
      </c>
      <c r="D57" s="30">
        <v>2036.18</v>
      </c>
      <c r="E57" s="16">
        <v>1325.0644968000001</v>
      </c>
      <c r="F57" s="16">
        <v>1264.8342924000001</v>
      </c>
      <c r="G57" s="39"/>
      <c r="I57"/>
    </row>
    <row r="58" spans="1:9" ht="54">
      <c r="A58" s="20" t="s">
        <v>1570</v>
      </c>
      <c r="B58" s="20" t="str">
        <f>"T-"&amp;Tabela11109172182[[#This Row],[Part Number]]</f>
        <v>T-PM45A12000000400</v>
      </c>
      <c r="C58" s="20" t="s">
        <v>1572</v>
      </c>
      <c r="D58" s="30">
        <v>2879.88</v>
      </c>
      <c r="E58" s="16">
        <v>1874.1107088000001</v>
      </c>
      <c r="F58" s="16">
        <v>1788.9238584000002</v>
      </c>
      <c r="G58" s="39"/>
      <c r="I58"/>
    </row>
    <row r="59" spans="1:9" ht="54">
      <c r="A59" s="20" t="s">
        <v>1573</v>
      </c>
      <c r="B59" s="20" t="str">
        <f>"T-"&amp;Tabela11109172182[[#This Row],[Part Number]]</f>
        <v>T-PM45A10010030600</v>
      </c>
      <c r="C59" s="27" t="s">
        <v>1577</v>
      </c>
      <c r="D59" s="30">
        <v>3413.76</v>
      </c>
      <c r="E59" s="16">
        <v>2221.5384576000001</v>
      </c>
      <c r="F59" s="16">
        <v>2120.5594368000002</v>
      </c>
      <c r="G59" s="39"/>
      <c r="I59"/>
    </row>
    <row r="60" spans="1:9" ht="54">
      <c r="A60" s="20" t="s">
        <v>1574</v>
      </c>
      <c r="B60" s="20" t="str">
        <f>"T-"&amp;Tabela11109172182[[#This Row],[Part Number]]</f>
        <v>T-PM45A12000000600</v>
      </c>
      <c r="C60" s="27" t="s">
        <v>1578</v>
      </c>
      <c r="D60" s="30">
        <v>3335.55</v>
      </c>
      <c r="E60" s="16">
        <v>2170.6425180000001</v>
      </c>
      <c r="F60" s="16">
        <v>2071.9769489999999</v>
      </c>
      <c r="G60" s="39"/>
      <c r="I60"/>
    </row>
    <row r="61" spans="1:9" ht="40.5">
      <c r="A61" s="20" t="s">
        <v>1575</v>
      </c>
      <c r="B61" s="20" t="str">
        <f>"T-"&amp;Tabela11109172182[[#This Row],[Part Number]]</f>
        <v>T-PM45A10000000600</v>
      </c>
      <c r="C61" s="27" t="s">
        <v>1579</v>
      </c>
      <c r="D61" s="30">
        <v>2785.47</v>
      </c>
      <c r="E61" s="16">
        <v>1812.6724571999998</v>
      </c>
      <c r="F61" s="16">
        <v>1730.2782545999996</v>
      </c>
      <c r="G61" s="39"/>
      <c r="I61"/>
    </row>
    <row r="62" spans="1:9" ht="40.5">
      <c r="A62" s="20" t="s">
        <v>1576</v>
      </c>
      <c r="B62" s="20" t="str">
        <f>"T-"&amp;Tabela11109172182[[#This Row],[Part Number]]</f>
        <v>T-PM45A10000030600</v>
      </c>
      <c r="C62" s="27" t="s">
        <v>1580</v>
      </c>
      <c r="D62" s="30">
        <v>3923.88</v>
      </c>
      <c r="E62" s="16">
        <v>2553.5041488000002</v>
      </c>
      <c r="F62" s="16">
        <v>2437.4357784000003</v>
      </c>
      <c r="G62" s="39"/>
      <c r="I62"/>
    </row>
    <row r="63" spans="1:9">
      <c r="A63" s="20"/>
      <c r="B63" s="20"/>
      <c r="C63" s="27"/>
      <c r="D63" s="30"/>
      <c r="E63" s="16"/>
      <c r="F63" s="16"/>
      <c r="G63" s="39"/>
      <c r="I63"/>
    </row>
    <row r="64" spans="1:9">
      <c r="A64" s="20"/>
      <c r="B64" s="20"/>
      <c r="C64" s="23" t="s">
        <v>158</v>
      </c>
      <c r="D64" s="30"/>
      <c r="E64" s="16"/>
      <c r="F64" s="16"/>
      <c r="G64" s="39"/>
      <c r="I64"/>
    </row>
    <row r="65" spans="1:9" ht="27">
      <c r="A65" s="20" t="s">
        <v>1581</v>
      </c>
      <c r="B65" s="20" t="str">
        <f>"T-"&amp;Tabela11109172182[[#This Row],[Part Number]]</f>
        <v>T-50174832-001</v>
      </c>
      <c r="C65" s="27" t="s">
        <v>1614</v>
      </c>
      <c r="D65" s="30">
        <v>561</v>
      </c>
      <c r="E65" s="16">
        <v>365.07636000000008</v>
      </c>
      <c r="F65" s="16">
        <v>348.48198000000002</v>
      </c>
      <c r="G65" s="39"/>
      <c r="I65"/>
    </row>
    <row r="66" spans="1:9">
      <c r="A66" s="20" t="s">
        <v>1582</v>
      </c>
      <c r="B66" s="20" t="str">
        <f>"T-"&amp;Tabela11109172182[[#This Row],[Part Number]]</f>
        <v>T-PM45-APPL-01</v>
      </c>
      <c r="C66" s="27" t="s">
        <v>1597</v>
      </c>
      <c r="D66" s="30">
        <v>218.41</v>
      </c>
      <c r="E66" s="16">
        <v>142.13249160000001</v>
      </c>
      <c r="F66" s="16">
        <v>135.6719238</v>
      </c>
      <c r="G66" s="39"/>
      <c r="I66"/>
    </row>
    <row r="67" spans="1:9">
      <c r="A67" s="20" t="s">
        <v>1583</v>
      </c>
      <c r="B67" s="20" t="str">
        <f>"T-"&amp;Tabela11109172182[[#This Row],[Part Number]]</f>
        <v>T-PM45-IND-01</v>
      </c>
      <c r="C67" s="27" t="s">
        <v>1598</v>
      </c>
      <c r="D67" s="30">
        <v>445.38</v>
      </c>
      <c r="E67" s="16">
        <v>289.83548880000001</v>
      </c>
      <c r="F67" s="16">
        <v>276.6611484</v>
      </c>
      <c r="G67" s="39"/>
      <c r="I67"/>
    </row>
    <row r="68" spans="1:9">
      <c r="A68" s="20" t="s">
        <v>1584</v>
      </c>
      <c r="B68" s="20" t="str">
        <f>"T-"&amp;Tabela11109172182[[#This Row],[Part Number]]</f>
        <v>T-PM45-PAR-01</v>
      </c>
      <c r="C68" s="27" t="s">
        <v>1599</v>
      </c>
      <c r="D68" s="30">
        <v>195.23</v>
      </c>
      <c r="E68" s="16">
        <v>127.0478748</v>
      </c>
      <c r="F68" s="16">
        <v>121.27297139999999</v>
      </c>
      <c r="G68" s="39"/>
      <c r="I68"/>
    </row>
    <row r="69" spans="1:9">
      <c r="A69" s="20" t="s">
        <v>1585</v>
      </c>
      <c r="B69" s="20" t="str">
        <f>"T-"&amp;Tabela11109172182[[#This Row],[Part Number]]</f>
        <v>T-203-977-001</v>
      </c>
      <c r="C69" s="27" t="s">
        <v>1600</v>
      </c>
      <c r="D69" s="30">
        <v>226.13</v>
      </c>
      <c r="E69" s="16">
        <v>147.15635879999999</v>
      </c>
      <c r="F69" s="16">
        <v>140.4674334</v>
      </c>
      <c r="G69" s="39"/>
      <c r="I69"/>
    </row>
    <row r="70" spans="1:9">
      <c r="A70" s="20" t="s">
        <v>1586</v>
      </c>
      <c r="B70" s="20" t="str">
        <f>"T-"&amp;Tabela11109172182[[#This Row],[Part Number]]</f>
        <v>T-50180196-001</v>
      </c>
      <c r="C70" s="27" t="s">
        <v>1601</v>
      </c>
      <c r="D70" s="30">
        <v>168.7</v>
      </c>
      <c r="E70" s="16">
        <v>109.78321199999999</v>
      </c>
      <c r="F70" s="16">
        <v>104.793066</v>
      </c>
      <c r="G70" s="39"/>
      <c r="I70"/>
    </row>
    <row r="71" spans="1:9">
      <c r="A71" s="20" t="s">
        <v>1587</v>
      </c>
      <c r="B71" s="20" t="str">
        <f>"T-"&amp;Tabela11109172182[[#This Row],[Part Number]]</f>
        <v>T-50180206-001</v>
      </c>
      <c r="C71" s="27" t="s">
        <v>1602</v>
      </c>
      <c r="D71" s="30">
        <v>1244.94</v>
      </c>
      <c r="E71" s="16">
        <v>810.15715440000008</v>
      </c>
      <c r="F71" s="16">
        <v>773.33182920000013</v>
      </c>
      <c r="G71" s="39"/>
      <c r="I71"/>
    </row>
    <row r="72" spans="1:9">
      <c r="A72" s="20" t="s">
        <v>1588</v>
      </c>
      <c r="B72" s="20" t="str">
        <f>"T-"&amp;Tabela11109172182[[#This Row],[Part Number]]</f>
        <v>T-50180221-001</v>
      </c>
      <c r="C72" s="27" t="s">
        <v>1603</v>
      </c>
      <c r="D72" s="30">
        <v>61.85</v>
      </c>
      <c r="E72" s="16">
        <v>40.249506000000004</v>
      </c>
      <c r="F72" s="16">
        <v>38.419983000000002</v>
      </c>
      <c r="G72" s="39"/>
      <c r="I72"/>
    </row>
    <row r="73" spans="1:9">
      <c r="A73" s="20" t="s">
        <v>1589</v>
      </c>
      <c r="B73" s="20" t="str">
        <f>"T-"&amp;Tabela11109172182[[#This Row],[Part Number]]</f>
        <v>T-50178308-001</v>
      </c>
      <c r="C73" s="27" t="s">
        <v>1604</v>
      </c>
      <c r="D73" s="30">
        <v>1198.06</v>
      </c>
      <c r="E73" s="16">
        <v>779.64952560000006</v>
      </c>
      <c r="F73" s="16">
        <v>744.21091079999997</v>
      </c>
      <c r="G73" s="39"/>
      <c r="I73"/>
    </row>
    <row r="74" spans="1:9">
      <c r="A74" s="20" t="s">
        <v>1590</v>
      </c>
      <c r="B74" s="20" t="str">
        <f>"T-"&amp;Tabela11109172182[[#This Row],[Part Number]]</f>
        <v>T-50180192-001</v>
      </c>
      <c r="C74" s="27" t="s">
        <v>1605</v>
      </c>
      <c r="D74" s="30">
        <v>29.73</v>
      </c>
      <c r="E74" s="16">
        <v>19.347094800000001</v>
      </c>
      <c r="F74" s="16">
        <v>18.4676814</v>
      </c>
      <c r="G74" s="39"/>
      <c r="I74"/>
    </row>
    <row r="75" spans="1:9">
      <c r="A75" s="20" t="s">
        <v>1591</v>
      </c>
      <c r="B75" s="20" t="str">
        <f>"T-"&amp;Tabela11109172182[[#This Row],[Part Number]]</f>
        <v>T-50180235-001</v>
      </c>
      <c r="C75" s="27" t="s">
        <v>1606</v>
      </c>
      <c r="D75" s="30">
        <v>69.61</v>
      </c>
      <c r="E75" s="16">
        <v>45.299403599999998</v>
      </c>
      <c r="F75" s="16">
        <v>43.240339800000001</v>
      </c>
      <c r="G75" s="39"/>
      <c r="I75"/>
    </row>
    <row r="76" spans="1:9">
      <c r="A76" s="20" t="s">
        <v>1592</v>
      </c>
      <c r="B76" s="20" t="str">
        <f>"T-"&amp;Tabela11109172182[[#This Row],[Part Number]]</f>
        <v>T-50180236-001</v>
      </c>
      <c r="C76" s="27" t="s">
        <v>1607</v>
      </c>
      <c r="D76" s="30">
        <v>566.39</v>
      </c>
      <c r="E76" s="16">
        <v>368.58395640000003</v>
      </c>
      <c r="F76" s="16">
        <v>351.83014020000002</v>
      </c>
      <c r="G76" s="39"/>
      <c r="I76"/>
    </row>
    <row r="77" spans="1:9">
      <c r="A77" s="20" t="s">
        <v>1593</v>
      </c>
      <c r="B77" s="20" t="str">
        <f>"T-"&amp;Tabela11109172182[[#This Row],[Part Number]]</f>
        <v>T-50180237-001</v>
      </c>
      <c r="C77" s="27" t="s">
        <v>1608</v>
      </c>
      <c r="D77" s="30">
        <v>719.15</v>
      </c>
      <c r="E77" s="16">
        <v>467.99405400000006</v>
      </c>
      <c r="F77" s="16">
        <v>446.72159700000003</v>
      </c>
      <c r="G77" s="39"/>
      <c r="I77"/>
    </row>
    <row r="78" spans="1:9">
      <c r="A78" s="20" t="s">
        <v>1594</v>
      </c>
      <c r="B78" s="20" t="str">
        <f>"T-"&amp;Tabela11109172182[[#This Row],[Part Number]]</f>
        <v>T-50180234-001</v>
      </c>
      <c r="C78" s="27" t="s">
        <v>1609</v>
      </c>
      <c r="D78" s="30">
        <v>1152.52</v>
      </c>
      <c r="E78" s="16">
        <v>750.01391520000004</v>
      </c>
      <c r="F78" s="16">
        <v>715.92237360000001</v>
      </c>
      <c r="G78" s="39"/>
      <c r="I78"/>
    </row>
    <row r="79" spans="1:9">
      <c r="A79" s="20" t="s">
        <v>1595</v>
      </c>
      <c r="B79" s="20" t="str">
        <f>"T-"&amp;Tabela11109172182[[#This Row],[Part Number]]</f>
        <v>T-50180238-001</v>
      </c>
      <c r="C79" s="27" t="s">
        <v>1610</v>
      </c>
      <c r="D79" s="30">
        <v>1198.44</v>
      </c>
      <c r="E79" s="16">
        <v>779.89681440000015</v>
      </c>
      <c r="F79" s="16">
        <v>744.44695920000004</v>
      </c>
      <c r="G79" s="39"/>
      <c r="I79"/>
    </row>
    <row r="80" spans="1:9" ht="27">
      <c r="A80" s="20" t="s">
        <v>1596</v>
      </c>
      <c r="B80" s="20" t="str">
        <f>"T-"&amp;Tabela11109172182[[#This Row],[Part Number]]</f>
        <v>T-50180233-001</v>
      </c>
      <c r="C80" s="27" t="s">
        <v>1611</v>
      </c>
      <c r="D80" s="30">
        <v>801.8</v>
      </c>
      <c r="E80" s="16">
        <v>521.77936799999998</v>
      </c>
      <c r="F80" s="16">
        <v>498.06212399999993</v>
      </c>
      <c r="G80" s="39"/>
      <c r="I80"/>
    </row>
    <row r="81" spans="1:9">
      <c r="I81" s="39"/>
    </row>
    <row r="82" spans="1:9">
      <c r="I82" s="39"/>
    </row>
    <row r="83" spans="1:9" ht="89.25" customHeight="1" thickBot="1">
      <c r="A83" s="17" t="s">
        <v>1615</v>
      </c>
      <c r="B83" s="9"/>
      <c r="C83" s="9"/>
      <c r="D83" s="9"/>
      <c r="E83" s="9"/>
      <c r="I83" s="39"/>
    </row>
    <row r="84" spans="1:9" s="13" customFormat="1" ht="27.75" thickTop="1">
      <c r="A84" s="14" t="s">
        <v>5</v>
      </c>
      <c r="B84" s="14" t="s">
        <v>0</v>
      </c>
      <c r="C84" s="14" t="s">
        <v>2</v>
      </c>
      <c r="D84" s="11" t="s">
        <v>3</v>
      </c>
      <c r="E84" s="22" t="s">
        <v>157</v>
      </c>
      <c r="F84" s="11" t="s">
        <v>4</v>
      </c>
      <c r="G84" s="39"/>
    </row>
    <row r="85" spans="1:9" ht="27" customHeight="1">
      <c r="A85" s="10" t="s">
        <v>1616</v>
      </c>
      <c r="B85" s="20" t="str">
        <f>"T-"&amp;Tabela11109172182183[[#This Row],[Part Number]]</f>
        <v>T-PM65A00000000200</v>
      </c>
      <c r="C85" s="10" t="s">
        <v>1623</v>
      </c>
      <c r="D85" s="15">
        <v>2755</v>
      </c>
      <c r="E85" s="16">
        <v>1792.8438000000001</v>
      </c>
      <c r="F85" s="16">
        <v>1711.3508999999999</v>
      </c>
      <c r="G85" s="39"/>
      <c r="I85"/>
    </row>
    <row r="86" spans="1:9" ht="27" customHeight="1">
      <c r="A86" s="10" t="s">
        <v>1617</v>
      </c>
      <c r="B86" s="20" t="str">
        <f>"T-"&amp;Tabela11109172182183[[#This Row],[Part Number]]</f>
        <v>T-PM65A00000000210</v>
      </c>
      <c r="C86" s="10" t="s">
        <v>1624</v>
      </c>
      <c r="D86" s="15">
        <v>2707.5</v>
      </c>
      <c r="E86" s="16">
        <v>1761.9327000000001</v>
      </c>
      <c r="F86" s="16">
        <v>1681.84485</v>
      </c>
      <c r="G86" s="39"/>
      <c r="I86"/>
    </row>
    <row r="87" spans="1:9" ht="27" customHeight="1">
      <c r="A87" s="10" t="s">
        <v>1618</v>
      </c>
      <c r="B87" s="20" t="str">
        <f>"T-"&amp;Tabela11109172182183[[#This Row],[Part Number]]</f>
        <v>T-PM65A10000000200</v>
      </c>
      <c r="C87" s="20" t="s">
        <v>1625</v>
      </c>
      <c r="D87" s="15">
        <v>2850</v>
      </c>
      <c r="E87" s="16">
        <v>1854.6659999999999</v>
      </c>
      <c r="F87" s="16">
        <v>1770.3629999999998</v>
      </c>
      <c r="G87" s="39"/>
      <c r="I87"/>
    </row>
    <row r="88" spans="1:9" ht="40.5">
      <c r="A88" s="10" t="s">
        <v>1619</v>
      </c>
      <c r="B88" s="20" t="str">
        <f>"T-"&amp;Tabela11109172182183[[#This Row],[Part Number]]</f>
        <v>T-PM65A10000030200</v>
      </c>
      <c r="C88" s="10" t="s">
        <v>1626</v>
      </c>
      <c r="D88" s="15">
        <v>3135</v>
      </c>
      <c r="E88" s="16">
        <v>2040.1326000000001</v>
      </c>
      <c r="F88" s="16">
        <v>1947.3993</v>
      </c>
      <c r="G88" s="39"/>
      <c r="I88"/>
    </row>
    <row r="89" spans="1:9" ht="54">
      <c r="A89" s="10" t="s">
        <v>1620</v>
      </c>
      <c r="B89" s="20" t="str">
        <f>"T-"&amp;Tabela11109172182183[[#This Row],[Part Number]]</f>
        <v>T-PM65A10010030200</v>
      </c>
      <c r="C89" s="10" t="s">
        <v>1627</v>
      </c>
      <c r="D89" s="15">
        <v>3325</v>
      </c>
      <c r="E89" s="16">
        <v>2163.777</v>
      </c>
      <c r="F89" s="16">
        <v>2065.4234999999999</v>
      </c>
      <c r="G89" s="39"/>
      <c r="I89"/>
    </row>
    <row r="90" spans="1:9" ht="54">
      <c r="A90" s="10" t="s">
        <v>1621</v>
      </c>
      <c r="B90" s="20" t="str">
        <f>"T-"&amp;Tabela11109172182183[[#This Row],[Part Number]]</f>
        <v>T-PM65A12000000200</v>
      </c>
      <c r="C90" s="20" t="s">
        <v>1628</v>
      </c>
      <c r="D90" s="15">
        <v>3325</v>
      </c>
      <c r="E90" s="16">
        <v>2163.777</v>
      </c>
      <c r="F90" s="16">
        <v>2065.4234999999999</v>
      </c>
      <c r="G90" s="39"/>
      <c r="I90"/>
    </row>
    <row r="91" spans="1:9" ht="54">
      <c r="A91" s="10" t="s">
        <v>1622</v>
      </c>
      <c r="B91" s="20" t="str">
        <f>"T-"&amp;Tabela11109172182183[[#This Row],[Part Number]]</f>
        <v>T-PM65A12000030200</v>
      </c>
      <c r="C91" s="10" t="s">
        <v>1629</v>
      </c>
      <c r="D91" s="15">
        <v>3610</v>
      </c>
      <c r="E91" s="16">
        <v>2349.2436000000002</v>
      </c>
      <c r="F91" s="16">
        <v>2242.4598000000001</v>
      </c>
      <c r="G91" s="39"/>
      <c r="I91"/>
    </row>
    <row r="92" spans="1:9" ht="40.5">
      <c r="A92" s="10" t="s">
        <v>1631</v>
      </c>
      <c r="B92" s="20" t="str">
        <f>"T-"&amp;Tabela11109172182183[[#This Row],[Part Number]]</f>
        <v>T-PM65A00000000300</v>
      </c>
      <c r="C92" s="10" t="s">
        <v>1638</v>
      </c>
      <c r="D92" s="15">
        <v>2945</v>
      </c>
      <c r="E92" s="16">
        <v>1916.4882</v>
      </c>
      <c r="F92" s="16">
        <v>1829.3751</v>
      </c>
      <c r="G92" s="39"/>
      <c r="I92"/>
    </row>
    <row r="93" spans="1:9" ht="40.5">
      <c r="A93" s="10" t="s">
        <v>1632</v>
      </c>
      <c r="B93" s="20" t="str">
        <f>"T-"&amp;Tabela11109172182183[[#This Row],[Part Number]]</f>
        <v>T-PM65A00000000310</v>
      </c>
      <c r="C93" s="10" t="s">
        <v>1639</v>
      </c>
      <c r="D93" s="15">
        <v>2897.5</v>
      </c>
      <c r="E93" s="16">
        <v>1885.5771000000002</v>
      </c>
      <c r="F93" s="16">
        <v>1799.8690500000002</v>
      </c>
      <c r="G93" s="39"/>
      <c r="I93"/>
    </row>
    <row r="94" spans="1:9" ht="40.5">
      <c r="A94" s="10" t="s">
        <v>1633</v>
      </c>
      <c r="B94" s="20" t="str">
        <f>"T-"&amp;Tabela11109172182183[[#This Row],[Part Number]]</f>
        <v>T-PM65A10000000300</v>
      </c>
      <c r="C94" s="12" t="s">
        <v>1640</v>
      </c>
      <c r="D94" s="15">
        <v>3040</v>
      </c>
      <c r="E94" s="16">
        <v>1978.3104000000001</v>
      </c>
      <c r="F94" s="16">
        <v>1888.3872000000001</v>
      </c>
      <c r="G94" s="39"/>
      <c r="I94"/>
    </row>
    <row r="95" spans="1:9" ht="40.5">
      <c r="A95" s="10" t="s">
        <v>1634</v>
      </c>
      <c r="B95" s="20" t="str">
        <f>"T-"&amp;Tabela11109172182183[[#This Row],[Part Number]]</f>
        <v>T-PM65A10000030300</v>
      </c>
      <c r="C95" s="12" t="s">
        <v>1641</v>
      </c>
      <c r="D95" s="15">
        <v>3325</v>
      </c>
      <c r="E95" s="16">
        <v>2163.777</v>
      </c>
      <c r="F95" s="16">
        <v>2065.4234999999999</v>
      </c>
      <c r="G95" s="39"/>
      <c r="I95"/>
    </row>
    <row r="96" spans="1:9" ht="54">
      <c r="A96" s="10" t="s">
        <v>1635</v>
      </c>
      <c r="B96" s="20" t="str">
        <f>"T-"&amp;Tabela11109172182183[[#This Row],[Part Number]]</f>
        <v>T-PM65A10010030300</v>
      </c>
      <c r="C96" s="10" t="s">
        <v>1642</v>
      </c>
      <c r="D96" s="15">
        <v>3515</v>
      </c>
      <c r="E96" s="16">
        <v>2287.4213999999997</v>
      </c>
      <c r="F96" s="16">
        <v>2183.4476999999997</v>
      </c>
      <c r="G96" s="39"/>
      <c r="I96"/>
    </row>
    <row r="97" spans="1:9" ht="54">
      <c r="A97" s="10" t="s">
        <v>1636</v>
      </c>
      <c r="B97" s="20" t="str">
        <f>"T-"&amp;Tabela11109172182183[[#This Row],[Part Number]]</f>
        <v>T-PM65A12000000300</v>
      </c>
      <c r="C97" s="12" t="s">
        <v>1643</v>
      </c>
      <c r="D97" s="15">
        <v>3515</v>
      </c>
      <c r="E97" s="16">
        <v>2287.4213999999997</v>
      </c>
      <c r="F97" s="16">
        <v>2183.4476999999997</v>
      </c>
      <c r="G97" s="39"/>
      <c r="I97"/>
    </row>
    <row r="98" spans="1:9" ht="54">
      <c r="A98" s="20" t="s">
        <v>1637</v>
      </c>
      <c r="B98" s="20" t="str">
        <f>"T-"&amp;Tabela11109172182183[[#This Row],[Part Number]]</f>
        <v>T-PM65A12000030300</v>
      </c>
      <c r="C98" s="27" t="s">
        <v>1644</v>
      </c>
      <c r="D98" s="30">
        <v>3800</v>
      </c>
      <c r="E98" s="16">
        <v>2472.8879999999999</v>
      </c>
      <c r="F98" s="16">
        <v>2360.4839999999999</v>
      </c>
      <c r="G98" s="39"/>
      <c r="I98"/>
    </row>
    <row r="99" spans="1:9">
      <c r="A99" s="20"/>
      <c r="B99" s="20"/>
      <c r="C99" s="27"/>
      <c r="D99" s="30"/>
      <c r="E99" s="16"/>
      <c r="F99" s="16"/>
      <c r="G99" s="39"/>
      <c r="I99"/>
    </row>
    <row r="100" spans="1:9">
      <c r="A100" s="20"/>
      <c r="B100" s="20"/>
      <c r="C100" s="23" t="s">
        <v>158</v>
      </c>
      <c r="D100" s="30"/>
      <c r="E100" s="16"/>
      <c r="F100" s="16"/>
      <c r="G100" s="39"/>
      <c r="I100"/>
    </row>
    <row r="101" spans="1:9" ht="40.5">
      <c r="A101" s="20" t="s">
        <v>1645</v>
      </c>
      <c r="B101" s="20" t="str">
        <f>"T-"&amp;Tabela11109172182183[[#This Row],[Part Number]]</f>
        <v>T-PM65-WL-ROW</v>
      </c>
      <c r="C101" s="27" t="s">
        <v>1658</v>
      </c>
      <c r="D101" s="30">
        <v>475</v>
      </c>
      <c r="E101" s="16">
        <v>309.11099999999999</v>
      </c>
      <c r="F101" s="16">
        <v>295.06049999999999</v>
      </c>
      <c r="G101" s="39"/>
      <c r="I101"/>
    </row>
    <row r="102" spans="1:9">
      <c r="A102" s="20" t="s">
        <v>1646</v>
      </c>
      <c r="B102" s="20" t="str">
        <f>"T-"&amp;Tabela11109172182183[[#This Row],[Part Number]]</f>
        <v>T-PM65-PR</v>
      </c>
      <c r="C102" s="27" t="s">
        <v>1652</v>
      </c>
      <c r="D102" s="30">
        <v>114</v>
      </c>
      <c r="E102" s="16">
        <v>74.186639999999997</v>
      </c>
      <c r="F102" s="16">
        <v>70.814520000000002</v>
      </c>
      <c r="G102" s="39"/>
      <c r="I102"/>
    </row>
    <row r="103" spans="1:9">
      <c r="A103" s="20" t="s">
        <v>1647</v>
      </c>
      <c r="B103" s="20" t="str">
        <f>"T-"&amp;Tabela11109172182183[[#This Row],[Part Number]]</f>
        <v>T-PM65-CUTTER</v>
      </c>
      <c r="C103" s="20" t="s">
        <v>1653</v>
      </c>
      <c r="D103" s="30">
        <v>1090</v>
      </c>
      <c r="E103" s="16">
        <v>709.32839999999999</v>
      </c>
      <c r="F103" s="16">
        <v>677.08619999999996</v>
      </c>
      <c r="G103" s="39"/>
      <c r="I103"/>
    </row>
    <row r="104" spans="1:9">
      <c r="A104" s="20" t="s">
        <v>1648</v>
      </c>
      <c r="B104" s="20" t="str">
        <f>"T-"&amp;Tabela11109172182183[[#This Row],[Part Number]]</f>
        <v>T-PM65-LD</v>
      </c>
      <c r="C104" s="20" t="s">
        <v>1654</v>
      </c>
      <c r="D104" s="30">
        <v>237.5</v>
      </c>
      <c r="E104" s="16">
        <v>154.55549999999999</v>
      </c>
      <c r="F104" s="16">
        <v>147.53025</v>
      </c>
      <c r="G104" s="39"/>
      <c r="I104"/>
    </row>
    <row r="105" spans="1:9">
      <c r="A105" s="20" t="s">
        <v>1649</v>
      </c>
      <c r="B105" s="20" t="str">
        <f>"T-"&amp;Tabela11109172182183[[#This Row],[Part Number]]</f>
        <v>T-PM65-TPH-203</v>
      </c>
      <c r="C105" s="27" t="s">
        <v>1655</v>
      </c>
      <c r="D105" s="30">
        <v>665</v>
      </c>
      <c r="E105" s="16">
        <v>432.75540000000001</v>
      </c>
      <c r="F105" s="16">
        <v>413.0847</v>
      </c>
      <c r="G105" s="39"/>
      <c r="I105"/>
    </row>
    <row r="106" spans="1:9">
      <c r="A106" s="20" t="s">
        <v>1650</v>
      </c>
      <c r="B106" s="20" t="str">
        <f>"T-"&amp;Tabela11109172182183[[#This Row],[Part Number]]</f>
        <v>T-PM65-TPH-300</v>
      </c>
      <c r="C106" s="27" t="s">
        <v>1656</v>
      </c>
      <c r="D106" s="30">
        <v>855</v>
      </c>
      <c r="E106" s="16">
        <v>556.39980000000003</v>
      </c>
      <c r="F106" s="16">
        <v>531.10889999999995</v>
      </c>
      <c r="G106" s="39"/>
      <c r="I106"/>
    </row>
    <row r="107" spans="1:9">
      <c r="A107" s="20" t="s">
        <v>1651</v>
      </c>
      <c r="B107" s="20" t="str">
        <f>"T-"&amp;Tabela11109172182183[[#This Row],[Part Number]]</f>
        <v>T-PM65-RFID-EU</v>
      </c>
      <c r="C107" s="27" t="s">
        <v>1657</v>
      </c>
      <c r="D107" s="30">
        <v>450</v>
      </c>
      <c r="E107" s="16">
        <v>292.84200000000004</v>
      </c>
      <c r="F107" s="16">
        <v>279.53100000000006</v>
      </c>
      <c r="G107" s="39"/>
      <c r="I107"/>
    </row>
    <row r="108" spans="1:9" ht="27">
      <c r="A108" s="20" t="s">
        <v>1596</v>
      </c>
      <c r="B108" s="20" t="str">
        <f>"T-"&amp;Tabela11109172182183[[#This Row],[Part Number]]</f>
        <v>T-50180233-001</v>
      </c>
      <c r="C108" s="27" t="s">
        <v>1611</v>
      </c>
      <c r="D108" s="30">
        <v>801.8</v>
      </c>
      <c r="E108" s="16">
        <v>521.77936799999998</v>
      </c>
      <c r="F108" s="16">
        <v>498.06212399999993</v>
      </c>
      <c r="G108" s="39"/>
      <c r="I108"/>
    </row>
    <row r="109" spans="1:9">
      <c r="A109" s="20"/>
      <c r="B109" s="20"/>
      <c r="C109" s="27"/>
      <c r="D109" s="30"/>
      <c r="E109" s="29"/>
      <c r="F109" s="29"/>
      <c r="G109" s="29"/>
      <c r="H109" s="21"/>
      <c r="I109" s="39"/>
    </row>
    <row r="110" spans="1:9">
      <c r="I110" s="39"/>
    </row>
    <row r="111" spans="1:9" ht="79.5" customHeight="1" thickBot="1">
      <c r="A111" s="17" t="s">
        <v>1659</v>
      </c>
      <c r="B111" s="9"/>
      <c r="C111" s="9"/>
      <c r="D111" s="9"/>
      <c r="E111" s="9"/>
      <c r="I111" s="39"/>
    </row>
    <row r="112" spans="1:9" ht="27.75" thickTop="1">
      <c r="A112" s="14" t="s">
        <v>5</v>
      </c>
      <c r="B112" s="14" t="s">
        <v>0</v>
      </c>
      <c r="C112" s="14" t="s">
        <v>2</v>
      </c>
      <c r="D112" s="11" t="s">
        <v>3</v>
      </c>
      <c r="E112" s="22" t="s">
        <v>157</v>
      </c>
      <c r="F112" s="11" t="s">
        <v>4</v>
      </c>
      <c r="G112" s="39"/>
      <c r="I112"/>
    </row>
    <row r="113" spans="1:9" ht="27">
      <c r="A113" s="10" t="s">
        <v>1660</v>
      </c>
      <c r="B113" s="20" t="str">
        <f>"T-"&amp;Tabela11109172182183184[[#This Row],[Part Number]]</f>
        <v>T-PX45A00000000200</v>
      </c>
      <c r="C113" s="10" t="s">
        <v>1675</v>
      </c>
      <c r="D113" s="15">
        <v>3570.76</v>
      </c>
      <c r="E113" s="16">
        <v>2323.7077775999996</v>
      </c>
      <c r="F113" s="16">
        <v>2218.0846967999996</v>
      </c>
      <c r="G113" s="39"/>
      <c r="I113"/>
    </row>
    <row r="114" spans="1:9" ht="27">
      <c r="A114" s="10" t="s">
        <v>1661</v>
      </c>
      <c r="B114" s="20" t="str">
        <f>"T-"&amp;Tabela11109172182183184[[#This Row],[Part Number]]</f>
        <v>T-PX45A00000020200</v>
      </c>
      <c r="C114" s="10" t="s">
        <v>1676</v>
      </c>
      <c r="D114" s="15">
        <v>4298.41</v>
      </c>
      <c r="E114" s="16">
        <v>2797.2332915999996</v>
      </c>
      <c r="F114" s="16">
        <v>2670.0863237999993</v>
      </c>
      <c r="G114" s="39"/>
      <c r="I114"/>
    </row>
    <row r="115" spans="1:9" ht="27">
      <c r="A115" s="10" t="s">
        <v>1662</v>
      </c>
      <c r="B115" s="20" t="str">
        <f>"T-"&amp;Tabela11109172182183184[[#This Row],[Part Number]]</f>
        <v>T-PX65A00000000200</v>
      </c>
      <c r="C115" s="20" t="s">
        <v>1677</v>
      </c>
      <c r="D115" s="15">
        <v>3618.18</v>
      </c>
      <c r="E115" s="16">
        <v>2354.5668167999997</v>
      </c>
      <c r="F115" s="16">
        <v>2247.5410523999999</v>
      </c>
      <c r="G115" s="39"/>
      <c r="I115"/>
    </row>
    <row r="116" spans="1:9" ht="27">
      <c r="A116" s="10" t="s">
        <v>1663</v>
      </c>
      <c r="B116" s="20" t="str">
        <f>"T-"&amp;Tabela11109172182183184[[#This Row],[Part Number]]</f>
        <v>T-PX65A00000010200</v>
      </c>
      <c r="C116" s="10" t="s">
        <v>1678</v>
      </c>
      <c r="D116" s="15">
        <v>4295.6499999999996</v>
      </c>
      <c r="E116" s="16">
        <v>2795.4371939999996</v>
      </c>
      <c r="F116" s="16">
        <v>2668.3718669999998</v>
      </c>
      <c r="G116" s="39"/>
      <c r="I116"/>
    </row>
    <row r="117" spans="1:9" ht="27">
      <c r="A117" s="10" t="s">
        <v>1664</v>
      </c>
      <c r="B117" s="20" t="str">
        <f>"T-"&amp;Tabela11109172182183184[[#This Row],[Part Number]]</f>
        <v>T-PX65A00000030200</v>
      </c>
      <c r="C117" s="10" t="s">
        <v>1679</v>
      </c>
      <c r="D117" s="15">
        <v>5015.62</v>
      </c>
      <c r="E117" s="16">
        <v>3263.9648711999998</v>
      </c>
      <c r="F117" s="16">
        <v>3115.6028315999997</v>
      </c>
      <c r="G117" s="39"/>
      <c r="I117"/>
    </row>
    <row r="118" spans="1:9" ht="40.5">
      <c r="A118" s="10" t="s">
        <v>1665</v>
      </c>
      <c r="B118" s="20" t="str">
        <f>"T-"&amp;Tabela11109172182183184[[#This Row],[Part Number]]</f>
        <v>T-PX65A02000010200</v>
      </c>
      <c r="C118" s="20" t="s">
        <v>1680</v>
      </c>
      <c r="D118" s="15">
        <v>3871.09</v>
      </c>
      <c r="E118" s="16">
        <v>2519.1505284000004</v>
      </c>
      <c r="F118" s="16">
        <v>2404.6436862</v>
      </c>
      <c r="G118" s="39"/>
      <c r="I118"/>
    </row>
    <row r="119" spans="1:9" ht="27">
      <c r="A119" s="10" t="s">
        <v>1666</v>
      </c>
      <c r="B119" s="20" t="str">
        <f>"T-"&amp;Tabela11109172182183184[[#This Row],[Part Number]]</f>
        <v>T-PX45A00010000200</v>
      </c>
      <c r="C119" s="10" t="s">
        <v>1681</v>
      </c>
      <c r="D119" s="15">
        <v>4330.1899999999996</v>
      </c>
      <c r="E119" s="16">
        <v>2817.9144443999999</v>
      </c>
      <c r="F119" s="16">
        <v>2689.8274241999998</v>
      </c>
      <c r="G119" s="39"/>
      <c r="I119"/>
    </row>
    <row r="120" spans="1:9" ht="40.5">
      <c r="A120" s="10" t="s">
        <v>1667</v>
      </c>
      <c r="B120" s="20" t="str">
        <f>"T-"&amp;Tabela11109172182183184[[#This Row],[Part Number]]</f>
        <v>T-PX45A00010020200</v>
      </c>
      <c r="C120" s="10" t="s">
        <v>1682</v>
      </c>
      <c r="D120" s="15">
        <v>4219.59</v>
      </c>
      <c r="E120" s="16">
        <v>2745.9403884000003</v>
      </c>
      <c r="F120" s="16">
        <v>2621.1249161999999</v>
      </c>
      <c r="G120" s="39"/>
      <c r="I120"/>
    </row>
    <row r="121" spans="1:9" ht="40.5">
      <c r="A121" s="10" t="s">
        <v>1668</v>
      </c>
      <c r="B121" s="20" t="str">
        <f>"T-"&amp;Tabela11109172182183184[[#This Row],[Part Number]]</f>
        <v>T-PX45A00EU0000200</v>
      </c>
      <c r="C121" s="10" t="s">
        <v>1683</v>
      </c>
      <c r="D121" s="15">
        <v>5375.24</v>
      </c>
      <c r="E121" s="16">
        <v>3497.9911824000001</v>
      </c>
      <c r="F121" s="16">
        <v>3338.9915831999997</v>
      </c>
      <c r="G121" s="39"/>
      <c r="I121"/>
    </row>
    <row r="122" spans="1:9" ht="27">
      <c r="A122" s="10" t="s">
        <v>1669</v>
      </c>
      <c r="B122" s="20" t="str">
        <f>"T-"&amp;Tabela11109172182183184[[#This Row],[Part Number]]</f>
        <v>T-PX45A02000000200</v>
      </c>
      <c r="C122" s="12" t="s">
        <v>1684</v>
      </c>
      <c r="D122" s="15">
        <v>3737.17</v>
      </c>
      <c r="E122" s="16">
        <v>2432.0007492</v>
      </c>
      <c r="F122" s="16">
        <v>2321.4552606000002</v>
      </c>
      <c r="G122" s="39"/>
      <c r="I122"/>
    </row>
    <row r="123" spans="1:9" ht="40.5">
      <c r="A123" s="10" t="s">
        <v>1670</v>
      </c>
      <c r="B123" s="20" t="str">
        <f>"T-"&amp;Tabela11109172182183184[[#This Row],[Part Number]]</f>
        <v>T-PX45A02000020200</v>
      </c>
      <c r="C123" s="12" t="s">
        <v>1685</v>
      </c>
      <c r="D123" s="15">
        <v>4139.47</v>
      </c>
      <c r="E123" s="16">
        <v>2693.8014972000001</v>
      </c>
      <c r="F123" s="16">
        <v>2571.3559746000001</v>
      </c>
      <c r="G123" s="39"/>
      <c r="I123"/>
    </row>
    <row r="124" spans="1:9" ht="40.5">
      <c r="A124" s="10" t="s">
        <v>1671</v>
      </c>
      <c r="B124" s="20" t="str">
        <f>"T-"&amp;Tabela11109172182183184[[#This Row],[Part Number]]</f>
        <v>T-PX45A02000030200</v>
      </c>
      <c r="C124" s="10" t="s">
        <v>1686</v>
      </c>
      <c r="D124" s="15">
        <v>5443.81</v>
      </c>
      <c r="E124" s="16">
        <v>3542.6137956000002</v>
      </c>
      <c r="F124" s="16">
        <v>3381.5858958000003</v>
      </c>
      <c r="G124" s="39"/>
      <c r="I124"/>
    </row>
    <row r="125" spans="1:9" ht="27">
      <c r="A125" s="10" t="s">
        <v>1672</v>
      </c>
      <c r="B125" s="20" t="str">
        <f>"T-"&amp;Tabela11109172182183184[[#This Row],[Part Number]]</f>
        <v>T-PX65A00010000200</v>
      </c>
      <c r="C125" s="12" t="s">
        <v>1687</v>
      </c>
      <c r="D125" s="15">
        <v>4080.92</v>
      </c>
      <c r="E125" s="16">
        <v>2655.6994992</v>
      </c>
      <c r="F125" s="16">
        <v>2534.9858855999996</v>
      </c>
      <c r="G125" s="39"/>
      <c r="I125"/>
    </row>
    <row r="126" spans="1:9" ht="40.5">
      <c r="A126" s="20" t="s">
        <v>1673</v>
      </c>
      <c r="B126" s="20" t="str">
        <f>"T-"&amp;Tabela11109172182183184[[#This Row],[Part Number]]</f>
        <v>T-PX65A00EU0000200</v>
      </c>
      <c r="C126" s="27" t="s">
        <v>1688</v>
      </c>
      <c r="D126" s="30">
        <v>6580.61</v>
      </c>
      <c r="E126" s="16">
        <v>4282.3977636</v>
      </c>
      <c r="F126" s="16">
        <v>4087.7433197999994</v>
      </c>
      <c r="G126" s="39"/>
      <c r="I126"/>
    </row>
    <row r="127" spans="1:9" ht="27">
      <c r="A127" s="20" t="s">
        <v>1674</v>
      </c>
      <c r="B127" s="20" t="str">
        <f>"T-"&amp;Tabela11109172182183184[[#This Row],[Part Number]]</f>
        <v>T-PX65A02000000200</v>
      </c>
      <c r="C127" s="27" t="s">
        <v>1689</v>
      </c>
      <c r="D127" s="30">
        <v>3945.54</v>
      </c>
      <c r="E127" s="16">
        <v>2567.5996104000001</v>
      </c>
      <c r="F127" s="16">
        <v>2450.8905371999999</v>
      </c>
      <c r="G127" s="39"/>
      <c r="I127"/>
    </row>
    <row r="128" spans="1:9" ht="27">
      <c r="A128" s="20" t="s">
        <v>1690</v>
      </c>
      <c r="B128" s="20" t="str">
        <f>"T-"&amp;Tabela11109172182183184[[#This Row],[Part Number]]</f>
        <v>T-PX45A00000000300</v>
      </c>
      <c r="C128" s="20" t="s">
        <v>1700</v>
      </c>
      <c r="D128" s="30">
        <v>3618.18</v>
      </c>
      <c r="E128" s="16">
        <v>2354.5668167999997</v>
      </c>
      <c r="F128" s="16">
        <v>2247.5410523999999</v>
      </c>
      <c r="G128" s="39"/>
      <c r="I128"/>
    </row>
    <row r="129" spans="1:9" ht="27">
      <c r="A129" s="20" t="s">
        <v>1691</v>
      </c>
      <c r="B129" s="20" t="str">
        <f>"T-"&amp;Tabela11109172182183184[[#This Row],[Part Number]]</f>
        <v>T-PX45A00000020300</v>
      </c>
      <c r="C129" s="20" t="s">
        <v>1701</v>
      </c>
      <c r="D129" s="30">
        <v>4500.8500000000004</v>
      </c>
      <c r="E129" s="16">
        <v>2928.9731460000003</v>
      </c>
      <c r="F129" s="16">
        <v>2795.8380029999998</v>
      </c>
      <c r="G129" s="39"/>
      <c r="I129"/>
    </row>
    <row r="130" spans="1:9" ht="27">
      <c r="A130" s="20" t="s">
        <v>1692</v>
      </c>
      <c r="B130" s="20" t="str">
        <f>"T-"&amp;Tabela11109172182183184[[#This Row],[Part Number]]</f>
        <v>T-PX65A00000000300</v>
      </c>
      <c r="C130" s="20" t="s">
        <v>1702</v>
      </c>
      <c r="D130" s="30">
        <v>4316.8599999999997</v>
      </c>
      <c r="E130" s="16">
        <v>2809.2398136000002</v>
      </c>
      <c r="F130" s="16">
        <v>2681.5470947999997</v>
      </c>
      <c r="G130" s="39"/>
      <c r="I130"/>
    </row>
    <row r="131" spans="1:9" ht="27">
      <c r="A131" s="20" t="s">
        <v>1693</v>
      </c>
      <c r="B131" s="20" t="str">
        <f>"T-"&amp;Tabela11109172182183184[[#This Row],[Part Number]]</f>
        <v>T-PX65A00000010300</v>
      </c>
      <c r="C131" s="20" t="s">
        <v>1703</v>
      </c>
      <c r="D131" s="30">
        <v>4773.5</v>
      </c>
      <c r="E131" s="16">
        <v>3106.4028600000001</v>
      </c>
      <c r="F131" s="16">
        <v>2965.20273</v>
      </c>
      <c r="G131" s="39"/>
      <c r="I131"/>
    </row>
    <row r="132" spans="1:9" ht="27">
      <c r="A132" s="20" t="s">
        <v>1694</v>
      </c>
      <c r="B132" s="20" t="str">
        <f>"T-"&amp;Tabela11109172182183184[[#This Row],[Part Number]]</f>
        <v>T-PX65A00000030300</v>
      </c>
      <c r="C132" s="20" t="s">
        <v>1704</v>
      </c>
      <c r="D132" s="30">
        <v>5319.97</v>
      </c>
      <c r="E132" s="16">
        <v>3462.0236771999998</v>
      </c>
      <c r="F132" s="16">
        <v>3304.6589645999998</v>
      </c>
      <c r="G132" s="39"/>
      <c r="I132"/>
    </row>
    <row r="133" spans="1:9" ht="27">
      <c r="A133" s="20" t="s">
        <v>1695</v>
      </c>
      <c r="B133" s="20" t="str">
        <f>"T-"&amp;Tabela11109172182183184[[#This Row],[Part Number]]</f>
        <v>T-PX65A02000000300</v>
      </c>
      <c r="C133" s="20" t="s">
        <v>1705</v>
      </c>
      <c r="D133" s="30">
        <v>4025.86</v>
      </c>
      <c r="E133" s="16">
        <v>2619.8686536</v>
      </c>
      <c r="F133" s="16">
        <v>2500.7837147999999</v>
      </c>
      <c r="G133" s="39"/>
      <c r="I133"/>
    </row>
    <row r="134" spans="1:9" ht="27">
      <c r="A134" s="20" t="s">
        <v>1696</v>
      </c>
      <c r="B134" s="20" t="str">
        <f>"T-"&amp;Tabela11109172182183184[[#This Row],[Part Number]]</f>
        <v>T-PX45A00000030300</v>
      </c>
      <c r="C134" s="20" t="s">
        <v>1706</v>
      </c>
      <c r="D134" s="30">
        <v>5062.95</v>
      </c>
      <c r="E134" s="16">
        <v>3294.7653419999997</v>
      </c>
      <c r="F134" s="16">
        <v>3145.0032809999993</v>
      </c>
      <c r="G134" s="39"/>
      <c r="I134"/>
    </row>
    <row r="135" spans="1:9" ht="27">
      <c r="A135" s="20" t="s">
        <v>1697</v>
      </c>
      <c r="B135" s="20" t="str">
        <f>"T-"&amp;Tabela11109172182183184[[#This Row],[Part Number]]</f>
        <v>T-PX65A00010000300</v>
      </c>
      <c r="C135" s="20" t="s">
        <v>1707</v>
      </c>
      <c r="D135" s="30">
        <v>4568.16</v>
      </c>
      <c r="E135" s="16">
        <v>2972.7758016000002</v>
      </c>
      <c r="F135" s="16">
        <v>2837.6496287999998</v>
      </c>
      <c r="G135" s="39"/>
      <c r="I135"/>
    </row>
    <row r="136" spans="1:9" ht="40.5">
      <c r="A136" s="20" t="s">
        <v>1698</v>
      </c>
      <c r="B136" s="20" t="str">
        <f>"T-"&amp;Tabela11109172182183184[[#This Row],[Part Number]]</f>
        <v>T-PX65A00EU0000300</v>
      </c>
      <c r="C136" s="20" t="s">
        <v>1708</v>
      </c>
      <c r="D136" s="30">
        <v>6305.34</v>
      </c>
      <c r="E136" s="16">
        <v>4103.2630583999999</v>
      </c>
      <c r="F136" s="16">
        <v>3916.7511012</v>
      </c>
      <c r="G136" s="39"/>
      <c r="I136"/>
    </row>
    <row r="137" spans="1:9" ht="40.5">
      <c r="A137" s="20" t="s">
        <v>1699</v>
      </c>
      <c r="B137" s="20" t="str">
        <f>"T-"&amp;Tabela11109172182183184[[#This Row],[Part Number]]</f>
        <v>T-PX65A02000010300</v>
      </c>
      <c r="C137" s="20" t="s">
        <v>1709</v>
      </c>
      <c r="D137" s="30">
        <v>4334.8900000000003</v>
      </c>
      <c r="E137" s="16">
        <v>2820.9730164000002</v>
      </c>
      <c r="F137" s="16">
        <v>2692.7469701999999</v>
      </c>
      <c r="G137" s="39"/>
      <c r="I137"/>
    </row>
    <row r="138" spans="1:9" ht="27">
      <c r="A138" s="20" t="s">
        <v>1710</v>
      </c>
      <c r="B138" s="20" t="str">
        <f>"T-"&amp;Tabela11109172182183184[[#This Row],[Part Number]]</f>
        <v>T-PX45A00000000400</v>
      </c>
      <c r="C138" s="27" t="s">
        <v>1714</v>
      </c>
      <c r="D138" s="30">
        <v>4295.92</v>
      </c>
      <c r="E138" s="16">
        <v>2795.6128991999999</v>
      </c>
      <c r="F138" s="16">
        <v>2668.5395855999996</v>
      </c>
      <c r="G138" s="39"/>
      <c r="I138"/>
    </row>
    <row r="139" spans="1:9" ht="27">
      <c r="A139" s="20" t="s">
        <v>1711</v>
      </c>
      <c r="B139" s="20" t="str">
        <f>"T-"&amp;Tabela11109172182183184[[#This Row],[Part Number]]</f>
        <v>T-PX45A00000020400</v>
      </c>
      <c r="C139" s="27" t="s">
        <v>1715</v>
      </c>
      <c r="D139" s="30">
        <v>5224.8599999999997</v>
      </c>
      <c r="E139" s="16">
        <v>3400.1298935999998</v>
      </c>
      <c r="F139" s="16">
        <v>3245.5785347999999</v>
      </c>
      <c r="G139" s="39"/>
      <c r="I139"/>
    </row>
    <row r="140" spans="1:9" ht="27">
      <c r="A140" s="20" t="s">
        <v>1712</v>
      </c>
      <c r="B140" s="20" t="str">
        <f>"T-"&amp;Tabela11109172182183184[[#This Row],[Part Number]]</f>
        <v>T-PX45A00010000400</v>
      </c>
      <c r="C140" s="27" t="s">
        <v>1716</v>
      </c>
      <c r="D140" s="30">
        <v>4522.3500000000004</v>
      </c>
      <c r="E140" s="16">
        <v>2942.9644860000008</v>
      </c>
      <c r="F140" s="16">
        <v>2809.1933730000005</v>
      </c>
      <c r="G140" s="39"/>
      <c r="I140"/>
    </row>
    <row r="141" spans="1:9" ht="40.5">
      <c r="A141" s="20" t="s">
        <v>1713</v>
      </c>
      <c r="B141" s="20" t="str">
        <f>"T-"&amp;Tabela11109172182183184[[#This Row],[Part Number]]</f>
        <v>T-PX45A00010020400</v>
      </c>
      <c r="C141" s="27" t="s">
        <v>1717</v>
      </c>
      <c r="D141" s="30">
        <v>5119.28</v>
      </c>
      <c r="E141" s="16">
        <v>3331.4226527999999</v>
      </c>
      <c r="F141" s="16">
        <v>3179.9943503999998</v>
      </c>
      <c r="G141" s="39"/>
      <c r="I141"/>
    </row>
    <row r="142" spans="1:9">
      <c r="A142" s="20"/>
      <c r="B142" s="20"/>
      <c r="C142" s="27"/>
      <c r="D142" s="30"/>
      <c r="E142" s="16"/>
      <c r="F142" s="16"/>
      <c r="G142" s="39"/>
      <c r="I142"/>
    </row>
    <row r="143" spans="1:9">
      <c r="A143" s="20"/>
      <c r="B143" s="20"/>
      <c r="C143" s="23" t="s">
        <v>158</v>
      </c>
      <c r="D143" s="30"/>
      <c r="E143" s="16"/>
      <c r="F143" s="16"/>
      <c r="G143" s="39"/>
      <c r="I143"/>
    </row>
    <row r="144" spans="1:9">
      <c r="A144" s="20" t="s">
        <v>1718</v>
      </c>
      <c r="B144" s="20" t="str">
        <f>"T-"&amp;Tabela11109172182183184[[#This Row],[Part Number]]</f>
        <v>T-50147001-001</v>
      </c>
      <c r="C144" s="27" t="s">
        <v>1721</v>
      </c>
      <c r="D144" s="30">
        <v>265.43</v>
      </c>
      <c r="E144" s="16">
        <v>172.73122680000003</v>
      </c>
      <c r="F144" s="16">
        <v>164.8798074</v>
      </c>
      <c r="G144" s="39"/>
      <c r="I144"/>
    </row>
    <row r="145" spans="1:9">
      <c r="A145" s="20" t="s">
        <v>1719</v>
      </c>
      <c r="B145" s="20" t="str">
        <f>"T-"&amp;Tabela11109172182183184[[#This Row],[Part Number]]</f>
        <v>T-50147002-002</v>
      </c>
      <c r="C145" s="27" t="s">
        <v>1722</v>
      </c>
      <c r="D145" s="30">
        <v>719.82</v>
      </c>
      <c r="E145" s="16">
        <v>468.43006320000006</v>
      </c>
      <c r="F145" s="16">
        <v>447.13778760000008</v>
      </c>
      <c r="G145" s="39"/>
      <c r="I145"/>
    </row>
    <row r="146" spans="1:9">
      <c r="A146" s="20" t="s">
        <v>1720</v>
      </c>
      <c r="B146" s="20" t="str">
        <f>"T-"&amp;Tabela11109172182183184[[#This Row],[Part Number]]</f>
        <v>T-50147017-001</v>
      </c>
      <c r="C146" s="27" t="s">
        <v>1723</v>
      </c>
      <c r="D146" s="30">
        <v>321.55</v>
      </c>
      <c r="E146" s="16">
        <v>209.25187800000003</v>
      </c>
      <c r="F146" s="16">
        <v>199.74042900000001</v>
      </c>
      <c r="G146" s="39"/>
      <c r="I146"/>
    </row>
    <row r="147" spans="1:9">
      <c r="A147" s="20" t="s">
        <v>1724</v>
      </c>
      <c r="B147" s="20" t="str">
        <f>"T-"&amp;Tabela11109172182183184[[#This Row],[Part Number]]</f>
        <v>T-1-041574-900</v>
      </c>
      <c r="C147" s="27" t="s">
        <v>1729</v>
      </c>
      <c r="D147" s="30">
        <v>1722.36</v>
      </c>
      <c r="E147" s="16">
        <v>1120.8429936</v>
      </c>
      <c r="F147" s="16">
        <v>1069.8955847999998</v>
      </c>
      <c r="G147" s="39"/>
      <c r="I147"/>
    </row>
    <row r="148" spans="1:9" ht="27">
      <c r="A148" s="20" t="s">
        <v>1725</v>
      </c>
      <c r="B148" s="20" t="str">
        <f>"T-"&amp;Tabela11109172182183184[[#This Row],[Part Number]]</f>
        <v>T-1-010110-90</v>
      </c>
      <c r="C148" s="27" t="s">
        <v>1730</v>
      </c>
      <c r="D148" s="30">
        <v>89.93</v>
      </c>
      <c r="E148" s="16">
        <v>58.522846800000003</v>
      </c>
      <c r="F148" s="16">
        <v>55.862717400000001</v>
      </c>
      <c r="G148" s="39"/>
      <c r="I148"/>
    </row>
    <row r="149" spans="1:9">
      <c r="A149" s="20" t="s">
        <v>1726</v>
      </c>
      <c r="B149" s="20" t="str">
        <f>"T-"&amp;Tabela11109172182183184[[#This Row],[Part Number]]</f>
        <v>T-1-040230-93</v>
      </c>
      <c r="C149" s="27" t="s">
        <v>1731</v>
      </c>
      <c r="D149" s="30">
        <v>78.31</v>
      </c>
      <c r="E149" s="16">
        <v>50.961015600000003</v>
      </c>
      <c r="F149" s="16">
        <v>48.644605800000001</v>
      </c>
      <c r="G149" s="39"/>
      <c r="I149"/>
    </row>
    <row r="150" spans="1:9">
      <c r="A150" s="20" t="s">
        <v>1727</v>
      </c>
      <c r="B150" s="20" t="str">
        <f>"T-"&amp;Tabela11109172182183184[[#This Row],[Part Number]]</f>
        <v>T-1-040564-900</v>
      </c>
      <c r="C150" s="27" t="s">
        <v>1732</v>
      </c>
      <c r="D150" s="30">
        <v>2198.09</v>
      </c>
      <c r="E150" s="16">
        <v>1430.4290484000001</v>
      </c>
      <c r="F150" s="16">
        <v>1365.4095462</v>
      </c>
      <c r="G150" s="39"/>
      <c r="I150"/>
    </row>
    <row r="151" spans="1:9">
      <c r="A151" s="20" t="s">
        <v>1728</v>
      </c>
      <c r="B151" s="20" t="str">
        <f>"T-"&amp;Tabela11109172182183184[[#This Row],[Part Number]]</f>
        <v>T-1-041584-900</v>
      </c>
      <c r="C151" s="27" t="s">
        <v>1733</v>
      </c>
      <c r="D151" s="30">
        <v>1722.36</v>
      </c>
      <c r="E151" s="16">
        <v>1120.8429936</v>
      </c>
      <c r="F151" s="16">
        <v>1069.8955847999998</v>
      </c>
      <c r="G151" s="39"/>
      <c r="I151"/>
    </row>
    <row r="152" spans="1:9" ht="27">
      <c r="A152" s="20" t="s">
        <v>1734</v>
      </c>
      <c r="B152" s="20" t="str">
        <f>"T-"&amp;Tabela11109172182183184[[#This Row],[Part Number]]</f>
        <v>T-1-040540-01FRE</v>
      </c>
      <c r="C152" s="27" t="s">
        <v>1735</v>
      </c>
      <c r="D152" s="30">
        <v>117.54</v>
      </c>
      <c r="E152" s="16">
        <v>76.490330400000005</v>
      </c>
      <c r="F152" s="16">
        <v>73.013497200000003</v>
      </c>
      <c r="G152" s="39"/>
      <c r="I152"/>
    </row>
    <row r="153" spans="1:9">
      <c r="A153" s="20" t="s">
        <v>1736</v>
      </c>
      <c r="B153" s="20" t="str">
        <f>"T-"&amp;Tabela11109172182183184[[#This Row],[Part Number]]</f>
        <v>T-1-040082-900</v>
      </c>
      <c r="C153" s="27" t="s">
        <v>1741</v>
      </c>
      <c r="D153" s="30">
        <v>438.88</v>
      </c>
      <c r="E153" s="16">
        <v>285.60554879999995</v>
      </c>
      <c r="F153" s="16">
        <v>272.62347839999995</v>
      </c>
      <c r="G153" s="39"/>
      <c r="I153"/>
    </row>
    <row r="154" spans="1:9">
      <c r="A154" s="20" t="s">
        <v>1737</v>
      </c>
      <c r="B154" s="20" t="str">
        <f>"T-"&amp;Tabela11109172182183184[[#This Row],[Part Number]]</f>
        <v>T-1-040083-900</v>
      </c>
      <c r="C154" s="27" t="s">
        <v>1742</v>
      </c>
      <c r="D154" s="30">
        <v>462.1</v>
      </c>
      <c r="E154" s="16">
        <v>300.71619600000002</v>
      </c>
      <c r="F154" s="16">
        <v>287.04727800000001</v>
      </c>
      <c r="G154" s="39"/>
      <c r="I154"/>
    </row>
    <row r="155" spans="1:9">
      <c r="A155" s="20" t="s">
        <v>1738</v>
      </c>
      <c r="B155" s="20" t="str">
        <f>"T-"&amp;Tabela11109172182183184[[#This Row],[Part Number]]</f>
        <v>T-1-040084-900</v>
      </c>
      <c r="C155" s="27" t="s">
        <v>1743</v>
      </c>
      <c r="D155" s="30">
        <v>673.04</v>
      </c>
      <c r="E155" s="16">
        <v>437.98751040000002</v>
      </c>
      <c r="F155" s="16">
        <v>418.07898719999997</v>
      </c>
      <c r="G155" s="39"/>
      <c r="I155"/>
    </row>
    <row r="156" spans="1:9">
      <c r="A156" s="20" t="s">
        <v>1739</v>
      </c>
      <c r="B156" s="20" t="str">
        <f>"T-"&amp;Tabela11109172182183184[[#This Row],[Part Number]]</f>
        <v>T-1-040085-900</v>
      </c>
      <c r="C156" s="27" t="s">
        <v>1744</v>
      </c>
      <c r="D156" s="30">
        <v>910.94</v>
      </c>
      <c r="E156" s="16">
        <v>592.80331440000009</v>
      </c>
      <c r="F156" s="16">
        <v>565.85770920000004</v>
      </c>
      <c r="G156" s="39"/>
      <c r="I156"/>
    </row>
    <row r="157" spans="1:9">
      <c r="A157" s="20" t="s">
        <v>1740</v>
      </c>
      <c r="B157" s="20" t="str">
        <f>"T-"&amp;Tabela11109172182183184[[#This Row],[Part Number]]</f>
        <v>T-850-812-900</v>
      </c>
      <c r="C157" s="27" t="s">
        <v>1745</v>
      </c>
      <c r="D157" s="30">
        <v>1165.4100000000001</v>
      </c>
      <c r="E157" s="16">
        <v>758.40221160000021</v>
      </c>
      <c r="F157" s="16">
        <v>723.9293838000001</v>
      </c>
      <c r="G157" s="39"/>
      <c r="I157"/>
    </row>
    <row r="158" spans="1:9">
      <c r="A158" s="20" t="s">
        <v>1746</v>
      </c>
      <c r="B158" s="20" t="str">
        <f>"T-"&amp;Tabela11109172182183184[[#This Row],[Part Number]]</f>
        <v>T-50147010-002</v>
      </c>
      <c r="C158" s="27" t="s">
        <v>1748</v>
      </c>
      <c r="D158" s="30">
        <v>1419.81</v>
      </c>
      <c r="E158" s="16">
        <v>923.95555560000003</v>
      </c>
      <c r="F158" s="16">
        <v>881.95757579999997</v>
      </c>
      <c r="G158" s="39"/>
      <c r="I158"/>
    </row>
    <row r="159" spans="1:9">
      <c r="A159" s="20" t="s">
        <v>1747</v>
      </c>
      <c r="B159" s="20" t="str">
        <f>"T-"&amp;Tabela11109172182183184[[#This Row],[Part Number]]</f>
        <v>T-50147012-002</v>
      </c>
      <c r="C159" s="27" t="s">
        <v>1749</v>
      </c>
      <c r="D159" s="30">
        <v>860</v>
      </c>
      <c r="E159" s="16">
        <v>559.65359999999998</v>
      </c>
      <c r="F159" s="16">
        <v>534.21479999999997</v>
      </c>
      <c r="G159" s="39"/>
      <c r="I159"/>
    </row>
    <row r="160" spans="1:9">
      <c r="I160" s="39"/>
    </row>
    <row r="161" spans="1:9">
      <c r="I161" s="39"/>
    </row>
    <row r="162" spans="1:9" ht="79.5" customHeight="1" thickBot="1">
      <c r="A162" s="17" t="s">
        <v>1750</v>
      </c>
      <c r="B162" s="9"/>
      <c r="C162" s="9"/>
      <c r="D162" s="9"/>
      <c r="E162" s="9"/>
      <c r="I162" s="39"/>
    </row>
    <row r="163" spans="1:9" ht="27.75" thickTop="1">
      <c r="A163" s="14" t="s">
        <v>5</v>
      </c>
      <c r="B163" s="14" t="s">
        <v>0</v>
      </c>
      <c r="C163" s="14" t="s">
        <v>2</v>
      </c>
      <c r="D163" s="11" t="s">
        <v>3</v>
      </c>
      <c r="E163" s="22" t="s">
        <v>157</v>
      </c>
      <c r="F163" s="11" t="s">
        <v>4</v>
      </c>
      <c r="G163" s="39"/>
      <c r="I163"/>
    </row>
    <row r="164" spans="1:9" ht="54">
      <c r="A164" s="20" t="s">
        <v>1777</v>
      </c>
      <c r="B164" s="20" t="str">
        <f>"T-"&amp;Tabela11109172182183184185[[#This Row],[Part Number]]</f>
        <v>T-PX940A00100000200</v>
      </c>
      <c r="C164" s="10" t="s">
        <v>1752</v>
      </c>
      <c r="D164" s="15">
        <v>3385.25</v>
      </c>
      <c r="E164" s="16">
        <v>2202.9852900000001</v>
      </c>
      <c r="F164" s="16">
        <v>2102.8495950000001</v>
      </c>
      <c r="G164" s="39"/>
      <c r="I164"/>
    </row>
    <row r="165" spans="1:9" ht="54">
      <c r="A165" s="20" t="s">
        <v>1778</v>
      </c>
      <c r="B165" s="20" t="str">
        <f>"T-"&amp;Tabela11109172182183184185[[#This Row],[Part Number]]</f>
        <v>T-PX940A00100060200</v>
      </c>
      <c r="C165" s="20" t="s">
        <v>1753</v>
      </c>
      <c r="D165" s="15">
        <v>3974.63</v>
      </c>
      <c r="E165" s="16">
        <v>2586.5302188000001</v>
      </c>
      <c r="F165" s="16">
        <v>2468.9606633999997</v>
      </c>
      <c r="G165" s="39"/>
      <c r="I165"/>
    </row>
    <row r="166" spans="1:9" ht="54">
      <c r="A166" s="10" t="s">
        <v>1751</v>
      </c>
      <c r="B166" s="20" t="str">
        <f>"T-"&amp;Tabela11109172182183184185[[#This Row],[Part Number]]</f>
        <v>T-PX940A00100061200</v>
      </c>
      <c r="C166" s="20" t="s">
        <v>1804</v>
      </c>
      <c r="D166" s="15">
        <v>3661.01</v>
      </c>
      <c r="E166" s="16">
        <v>2382.4388676000003</v>
      </c>
      <c r="F166" s="16">
        <v>2274.1461918000005</v>
      </c>
      <c r="G166" s="39"/>
      <c r="I166"/>
    </row>
    <row r="167" spans="1:9" ht="54">
      <c r="A167" s="10" t="s">
        <v>1754</v>
      </c>
      <c r="B167" s="20" t="str">
        <f>"T-"&amp;Tabela11109172182183184185[[#This Row],[Part Number]]</f>
        <v>T-PX940A00100000300</v>
      </c>
      <c r="C167" s="20" t="s">
        <v>1756</v>
      </c>
      <c r="D167" s="15">
        <v>3506.14</v>
      </c>
      <c r="E167" s="16">
        <v>2281.6556664</v>
      </c>
      <c r="F167" s="16">
        <v>2177.9440451999999</v>
      </c>
      <c r="G167" s="39"/>
      <c r="I167"/>
    </row>
    <row r="168" spans="1:9" ht="54">
      <c r="A168" s="10" t="s">
        <v>1755</v>
      </c>
      <c r="B168" s="20" t="str">
        <f>"T-"&amp;Tabela11109172182183184185[[#This Row],[Part Number]]</f>
        <v>T-PX940A00100060300</v>
      </c>
      <c r="C168" s="10" t="s">
        <v>1757</v>
      </c>
      <c r="D168" s="15">
        <v>4072.19</v>
      </c>
      <c r="E168" s="16">
        <v>2650.0183643999999</v>
      </c>
      <c r="F168" s="16">
        <v>2529.5629841999998</v>
      </c>
      <c r="G168" s="39"/>
      <c r="I168"/>
    </row>
    <row r="169" spans="1:9" ht="54">
      <c r="A169" s="10" t="s">
        <v>1758</v>
      </c>
      <c r="B169" s="20" t="str">
        <f>"T-"&amp;Tabela11109172182183184185[[#This Row],[Part Number]]</f>
        <v>T-PX940A00100000600</v>
      </c>
      <c r="C169" s="12" t="s">
        <v>1759</v>
      </c>
      <c r="D169" s="15">
        <v>4708.3</v>
      </c>
      <c r="E169" s="16">
        <v>3063.9733080000001</v>
      </c>
      <c r="F169" s="16">
        <v>2924.7017940000001</v>
      </c>
      <c r="G169" s="39"/>
      <c r="I169"/>
    </row>
    <row r="170" spans="1:9" ht="54">
      <c r="A170" s="20" t="s">
        <v>1779</v>
      </c>
      <c r="B170" s="20" t="str">
        <f>"T-"&amp;Tabela11109172182183184185[[#This Row],[Part Number]]</f>
        <v>T-PX940A00100060600</v>
      </c>
      <c r="C170" s="10" t="s">
        <v>1760</v>
      </c>
      <c r="D170" s="15">
        <v>4952.84</v>
      </c>
      <c r="E170" s="16">
        <v>3223.1101584000003</v>
      </c>
      <c r="F170" s="16">
        <v>3076.6051511999999</v>
      </c>
      <c r="G170" s="39"/>
      <c r="I170"/>
    </row>
    <row r="171" spans="1:9">
      <c r="A171" s="10"/>
      <c r="B171" s="20"/>
      <c r="C171" s="12"/>
      <c r="D171" s="15"/>
      <c r="E171" s="16"/>
      <c r="F171" s="16"/>
      <c r="G171" s="38"/>
      <c r="I171"/>
    </row>
    <row r="172" spans="1:9">
      <c r="A172" s="20"/>
      <c r="B172" s="20"/>
      <c r="C172" s="23" t="s">
        <v>158</v>
      </c>
      <c r="D172" s="30"/>
      <c r="E172" s="16"/>
      <c r="F172" s="16"/>
      <c r="G172" s="38"/>
      <c r="I172"/>
    </row>
    <row r="173" spans="1:9">
      <c r="A173" s="20" t="s">
        <v>1761</v>
      </c>
      <c r="B173" s="20" t="str">
        <f>"T-"&amp;Tabela11109172182183184185[[#This Row],[Part Number]]</f>
        <v>T-50151883-001</v>
      </c>
      <c r="C173" s="27" t="s">
        <v>1764</v>
      </c>
      <c r="D173" s="30">
        <v>260.24</v>
      </c>
      <c r="E173" s="16">
        <v>169.35378240000003</v>
      </c>
      <c r="F173" s="16">
        <v>161.65588320000001</v>
      </c>
      <c r="G173" s="38"/>
      <c r="I173"/>
    </row>
    <row r="174" spans="1:9">
      <c r="A174" s="20" t="s">
        <v>1762</v>
      </c>
      <c r="B174" s="20" t="str">
        <f>"T-"&amp;Tabela11109172182183184185[[#This Row],[Part Number]]</f>
        <v>T-50151885-001</v>
      </c>
      <c r="C174" s="20" t="s">
        <v>1765</v>
      </c>
      <c r="D174" s="30">
        <v>291.97000000000003</v>
      </c>
      <c r="E174" s="16">
        <v>190.00239720000002</v>
      </c>
      <c r="F174" s="16">
        <v>181.36592460000003</v>
      </c>
      <c r="G174" s="38"/>
      <c r="I174"/>
    </row>
    <row r="175" spans="1:9">
      <c r="A175" s="20" t="s">
        <v>1763</v>
      </c>
      <c r="B175" s="20" t="str">
        <f>"T-"&amp;Tabela11109172182183184185[[#This Row],[Part Number]]</f>
        <v>T-50151893-001</v>
      </c>
      <c r="C175" s="20" t="s">
        <v>1766</v>
      </c>
      <c r="D175" s="30">
        <v>649.53</v>
      </c>
      <c r="E175" s="16">
        <v>422.68814279999998</v>
      </c>
      <c r="F175" s="16">
        <v>403.4750454</v>
      </c>
      <c r="G175" s="38"/>
      <c r="I175"/>
    </row>
    <row r="176" spans="1:9">
      <c r="A176" s="20" t="s">
        <v>1767</v>
      </c>
      <c r="B176" s="20" t="str">
        <f>"T-"&amp;Tabela11109172182183184185[[#This Row],[Part Number]]</f>
        <v>T-50144663-001</v>
      </c>
      <c r="C176" s="20" t="s">
        <v>1769</v>
      </c>
      <c r="D176" s="30">
        <v>315.35000000000002</v>
      </c>
      <c r="E176" s="16">
        <v>205.21716600000002</v>
      </c>
      <c r="F176" s="16">
        <v>195.88911300000001</v>
      </c>
      <c r="G176" s="38"/>
      <c r="I176"/>
    </row>
    <row r="177" spans="1:9">
      <c r="A177" s="20" t="s">
        <v>1768</v>
      </c>
      <c r="B177" s="20" t="str">
        <f>"T-"&amp;Tabela11109172182183184185[[#This Row],[Part Number]]</f>
        <v>T-50151881-001</v>
      </c>
      <c r="C177" s="20" t="s">
        <v>1770</v>
      </c>
      <c r="D177" s="30">
        <v>82.36</v>
      </c>
      <c r="E177" s="16">
        <v>53.596593600000006</v>
      </c>
      <c r="F177" s="16">
        <v>51.160384800000003</v>
      </c>
      <c r="G177" s="38"/>
      <c r="I177"/>
    </row>
    <row r="178" spans="1:9">
      <c r="A178" s="20" t="s">
        <v>1771</v>
      </c>
      <c r="B178" s="20" t="str">
        <f>"T-"&amp;Tabela11109172182183184185[[#This Row],[Part Number]]</f>
        <v>T-50151886-001</v>
      </c>
      <c r="C178" s="20" t="s">
        <v>1774</v>
      </c>
      <c r="D178" s="30">
        <v>843.12</v>
      </c>
      <c r="E178" s="16">
        <v>548.66877120000004</v>
      </c>
      <c r="F178" s="16">
        <v>523.72928160000004</v>
      </c>
      <c r="G178" s="38"/>
      <c r="I178"/>
    </row>
    <row r="179" spans="1:9">
      <c r="A179" s="20" t="s">
        <v>1772</v>
      </c>
      <c r="B179" s="20" t="str">
        <f>"T-"&amp;Tabela11109172182183184185[[#This Row],[Part Number]]</f>
        <v>T-50151887-001</v>
      </c>
      <c r="C179" s="20" t="s">
        <v>1775</v>
      </c>
      <c r="D179" s="30">
        <v>964.75</v>
      </c>
      <c r="E179" s="16">
        <v>627.82070999999996</v>
      </c>
      <c r="F179" s="16">
        <v>599.28340500000002</v>
      </c>
      <c r="G179" s="38"/>
      <c r="I179"/>
    </row>
    <row r="180" spans="1:9">
      <c r="A180" s="20" t="s">
        <v>1773</v>
      </c>
      <c r="B180" s="20" t="str">
        <f>"T-"&amp;Tabela11109172182183184185[[#This Row],[Part Number]]</f>
        <v>T-50151888-001</v>
      </c>
      <c r="C180" s="20" t="s">
        <v>1776</v>
      </c>
      <c r="D180" s="30">
        <v>1414.35</v>
      </c>
      <c r="E180" s="16">
        <v>920.40240599999993</v>
      </c>
      <c r="F180" s="16">
        <v>878.56593299999997</v>
      </c>
      <c r="G180" s="38"/>
      <c r="I180"/>
    </row>
  </sheetData>
  <pageMargins left="0.25" right="0.25" top="0.75" bottom="0.75" header="0.3" footer="0.3"/>
  <pageSetup paperSize="9" orientation="portrait" r:id="rId1"/>
  <headerFooter>
    <oddHeader>&amp;LTSC&amp;C&amp;G</oddHeader>
  </headerFooter>
  <drawing r:id="rId2"/>
  <legacyDrawingHF r:id="rId3"/>
  <tableParts count="5"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Cover Page</vt:lpstr>
      <vt:lpstr>ETISOFT Printers</vt:lpstr>
      <vt:lpstr>Citizen Printers</vt:lpstr>
      <vt:lpstr>TSC Printers</vt:lpstr>
      <vt:lpstr>Printronix Printers</vt:lpstr>
      <vt:lpstr>ZEBRA Desktop Printers</vt:lpstr>
      <vt:lpstr>ZEBRA Industrial Printers</vt:lpstr>
      <vt:lpstr>EPSON Printers</vt:lpstr>
      <vt:lpstr>Honeywell Industrial Printers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Marek Gaweł</cp:lastModifiedBy>
  <cp:lastPrinted>2021-05-13T12:18:39Z</cp:lastPrinted>
  <dcterms:created xsi:type="dcterms:W3CDTF">2013-03-04T08:32:35Z</dcterms:created>
  <dcterms:modified xsi:type="dcterms:W3CDTF">2025-03-27T10:17:41Z</dcterms:modified>
</cp:coreProperties>
</file>