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65" yWindow="2490" windowWidth="17160" windowHeight="4815" activeTab="1"/>
  </bookViews>
  <sheets>
    <sheet name="e-201 standard enduser" sheetId="8" r:id="rId1"/>
    <sheet name="e-201 standard dealer" sheetId="10" r:id="rId2"/>
    <sheet name="dane" sheetId="7" state="veryHidden" r:id="rId3"/>
  </sheets>
  <definedNames>
    <definedName name="_xlnm._FilterDatabase" localSheetId="2" hidden="1">dane!$A$1:$AD$37</definedName>
    <definedName name="english">dane!$B$65:$B$66</definedName>
  </definedNames>
  <calcPr calcId="125725"/>
</workbook>
</file>

<file path=xl/calcChain.xml><?xml version="1.0" encoding="utf-8"?>
<calcChain xmlns="http://schemas.openxmlformats.org/spreadsheetml/2006/main">
  <c r="H5" i="10"/>
  <c r="E5"/>
  <c r="L41"/>
  <c r="G41"/>
  <c r="C41"/>
  <c r="B41"/>
  <c r="L40"/>
  <c r="G40"/>
  <c r="C40"/>
  <c r="B40"/>
  <c r="L39"/>
  <c r="G39"/>
  <c r="C39"/>
  <c r="B39"/>
  <c r="L38"/>
  <c r="G38"/>
  <c r="C38"/>
  <c r="B38"/>
  <c r="L37"/>
  <c r="G37"/>
  <c r="C37"/>
  <c r="B37"/>
  <c r="L36"/>
  <c r="G36"/>
  <c r="C36"/>
  <c r="B36"/>
  <c r="L35"/>
  <c r="G35"/>
  <c r="C35"/>
  <c r="B35"/>
  <c r="L34"/>
  <c r="G34"/>
  <c r="C34"/>
  <c r="B34"/>
  <c r="L33"/>
  <c r="G33"/>
  <c r="C33"/>
  <c r="B33"/>
  <c r="L32"/>
  <c r="G32"/>
  <c r="C32"/>
  <c r="B32"/>
  <c r="L31"/>
  <c r="G31"/>
  <c r="C31"/>
  <c r="B31"/>
  <c r="L30"/>
  <c r="G30"/>
  <c r="C30"/>
  <c r="B30"/>
  <c r="L29"/>
  <c r="G29"/>
  <c r="C29"/>
  <c r="B29"/>
  <c r="L28"/>
  <c r="G28"/>
  <c r="C28"/>
  <c r="B28"/>
  <c r="L27"/>
  <c r="G27"/>
  <c r="C27"/>
  <c r="B27"/>
  <c r="L26"/>
  <c r="G26"/>
  <c r="C26"/>
  <c r="B26"/>
  <c r="L25"/>
  <c r="G25"/>
  <c r="C25"/>
  <c r="B25"/>
  <c r="L24"/>
  <c r="G24"/>
  <c r="C24"/>
  <c r="B24"/>
  <c r="L23"/>
  <c r="G23"/>
  <c r="C23"/>
  <c r="B23"/>
  <c r="L22"/>
  <c r="G22"/>
  <c r="C22"/>
  <c r="B22"/>
  <c r="L21"/>
  <c r="G21"/>
  <c r="C21"/>
  <c r="B21"/>
  <c r="L20"/>
  <c r="G20"/>
  <c r="C20"/>
  <c r="B20"/>
  <c r="L19"/>
  <c r="G19"/>
  <c r="C19"/>
  <c r="B19"/>
  <c r="L18"/>
  <c r="G18"/>
  <c r="C18"/>
  <c r="B18"/>
  <c r="L17"/>
  <c r="G17"/>
  <c r="C17"/>
  <c r="B17"/>
  <c r="L16"/>
  <c r="G16"/>
  <c r="C16"/>
  <c r="B16"/>
  <c r="L15"/>
  <c r="G15"/>
  <c r="C15"/>
  <c r="B15"/>
  <c r="L14"/>
  <c r="G14"/>
  <c r="C14"/>
  <c r="B14"/>
  <c r="L13"/>
  <c r="G13"/>
  <c r="C13"/>
  <c r="B13"/>
  <c r="L12"/>
  <c r="G12"/>
  <c r="C12"/>
  <c r="B12"/>
  <c r="L11"/>
  <c r="G11"/>
  <c r="C11"/>
  <c r="B11"/>
  <c r="L10"/>
  <c r="G10"/>
  <c r="C10"/>
  <c r="B10"/>
  <c r="L9"/>
  <c r="G9"/>
  <c r="C9"/>
  <c r="B9"/>
  <c r="L8"/>
  <c r="G8"/>
  <c r="C8"/>
  <c r="B8"/>
  <c r="L7"/>
  <c r="G7"/>
  <c r="C7"/>
  <c r="B7"/>
  <c r="L6"/>
  <c r="G6"/>
  <c r="C6"/>
  <c r="B6"/>
  <c r="M5"/>
  <c r="L5"/>
  <c r="K5"/>
  <c r="J5"/>
  <c r="I5"/>
  <c r="G5"/>
  <c r="F5"/>
  <c r="D5"/>
  <c r="C5"/>
  <c r="B5"/>
  <c r="B4"/>
  <c r="B3"/>
  <c r="B2"/>
  <c r="B4" i="8"/>
  <c r="B3"/>
  <c r="B2"/>
  <c r="C5"/>
  <c r="D5"/>
  <c r="E5"/>
  <c r="F5"/>
  <c r="G5"/>
  <c r="H5"/>
  <c r="I5"/>
  <c r="J5"/>
  <c r="K5"/>
  <c r="B5"/>
  <c r="AA37" i="7" l="1"/>
  <c r="T37"/>
  <c r="R37"/>
  <c r="AA36"/>
  <c r="T36"/>
  <c r="R36"/>
  <c r="Q36"/>
  <c r="Y36" l="1"/>
  <c r="M40" i="10" s="1"/>
  <c r="J40"/>
  <c r="Y37" i="7"/>
  <c r="M41" i="10" s="1"/>
  <c r="J41"/>
  <c r="U36" i="7"/>
  <c r="K40" i="10" s="1"/>
  <c r="AD36" i="7"/>
  <c r="U37"/>
  <c r="K41" i="10" s="1"/>
  <c r="AD37" i="7"/>
  <c r="AA35"/>
  <c r="T35"/>
  <c r="J39" i="10" s="1"/>
  <c r="R35" i="7"/>
  <c r="AD35" s="1"/>
  <c r="Q35"/>
  <c r="AA34"/>
  <c r="T34"/>
  <c r="R34"/>
  <c r="AA33"/>
  <c r="T33"/>
  <c r="R33"/>
  <c r="Y34" l="1"/>
  <c r="M38" i="10" s="1"/>
  <c r="J38"/>
  <c r="Y33" i="7"/>
  <c r="M37" i="10" s="1"/>
  <c r="J37"/>
  <c r="U33" i="7"/>
  <c r="K37" i="10" s="1"/>
  <c r="AB36" i="7"/>
  <c r="V36"/>
  <c r="W36" s="1"/>
  <c r="U35"/>
  <c r="K39" i="10" s="1"/>
  <c r="U34" i="7"/>
  <c r="K38" i="10" s="1"/>
  <c r="AD34" i="7"/>
  <c r="AB37"/>
  <c r="V37"/>
  <c r="W37" s="1"/>
  <c r="AD33"/>
  <c r="Y35"/>
  <c r="M39" i="10" s="1"/>
  <c r="AA32" i="7"/>
  <c r="T32"/>
  <c r="R32"/>
  <c r="Q32"/>
  <c r="AA31"/>
  <c r="T31"/>
  <c r="R31"/>
  <c r="Q31"/>
  <c r="AA30"/>
  <c r="T30"/>
  <c r="R30"/>
  <c r="Q30"/>
  <c r="AA29"/>
  <c r="T29"/>
  <c r="J33" i="10" s="1"/>
  <c r="R29" i="7"/>
  <c r="Q29"/>
  <c r="AA28"/>
  <c r="T28"/>
  <c r="R28"/>
  <c r="Q28"/>
  <c r="AA27"/>
  <c r="T27"/>
  <c r="R27"/>
  <c r="Q27"/>
  <c r="AA26"/>
  <c r="T26"/>
  <c r="R26"/>
  <c r="Q26"/>
  <c r="AA25"/>
  <c r="T25"/>
  <c r="R25"/>
  <c r="Q25"/>
  <c r="AA24"/>
  <c r="T24"/>
  <c r="R24"/>
  <c r="AD24" s="1"/>
  <c r="Q24"/>
  <c r="AA23"/>
  <c r="T23"/>
  <c r="R23"/>
  <c r="Q23"/>
  <c r="AA22"/>
  <c r="T22"/>
  <c r="R22"/>
  <c r="Q22"/>
  <c r="AA21"/>
  <c r="T21"/>
  <c r="J25" i="10" s="1"/>
  <c r="R21" i="7"/>
  <c r="Q21"/>
  <c r="AA20"/>
  <c r="T20"/>
  <c r="R20"/>
  <c r="Q20"/>
  <c r="AA19"/>
  <c r="T19"/>
  <c r="R19"/>
  <c r="Q19"/>
  <c r="AA18"/>
  <c r="T18"/>
  <c r="R18"/>
  <c r="Q18"/>
  <c r="AA17"/>
  <c r="T17"/>
  <c r="R17"/>
  <c r="Q17"/>
  <c r="AA16"/>
  <c r="T16"/>
  <c r="J20" i="10" s="1"/>
  <c r="R16" i="7"/>
  <c r="Q16"/>
  <c r="AA15"/>
  <c r="T15"/>
  <c r="R15"/>
  <c r="Q15"/>
  <c r="AA14"/>
  <c r="T14"/>
  <c r="R14"/>
  <c r="Q14"/>
  <c r="AA13"/>
  <c r="T13"/>
  <c r="R13"/>
  <c r="Q13"/>
  <c r="AA12"/>
  <c r="T12"/>
  <c r="R12"/>
  <c r="Q12"/>
  <c r="AA11"/>
  <c r="T11"/>
  <c r="J15" i="10" s="1"/>
  <c r="R11" i="7"/>
  <c r="Q11"/>
  <c r="AA10"/>
  <c r="T10"/>
  <c r="J14" i="10" s="1"/>
  <c r="R10" i="7"/>
  <c r="Q10"/>
  <c r="AA9"/>
  <c r="T9"/>
  <c r="R9"/>
  <c r="Q9"/>
  <c r="AA8"/>
  <c r="T8"/>
  <c r="R8"/>
  <c r="Q8"/>
  <c r="AB33" l="1"/>
  <c r="V33"/>
  <c r="W33" s="1"/>
  <c r="I37" i="10" s="1"/>
  <c r="Y9" i="7"/>
  <c r="M13" i="10" s="1"/>
  <c r="J13"/>
  <c r="Y13" i="7"/>
  <c r="M17" i="10" s="1"/>
  <c r="J17"/>
  <c r="Y15" i="7"/>
  <c r="M19" i="10" s="1"/>
  <c r="J19"/>
  <c r="U17" i="7"/>
  <c r="K21" i="10" s="1"/>
  <c r="J21"/>
  <c r="Y19" i="7"/>
  <c r="M23" i="10" s="1"/>
  <c r="J23"/>
  <c r="Y20" i="7"/>
  <c r="M24" i="10" s="1"/>
  <c r="J24"/>
  <c r="U22" i="7"/>
  <c r="K26" i="10" s="1"/>
  <c r="J26"/>
  <c r="Y24" i="7"/>
  <c r="M28" i="10" s="1"/>
  <c r="J28"/>
  <c r="Y26" i="7"/>
  <c r="M30" i="10" s="1"/>
  <c r="J30"/>
  <c r="Y28" i="7"/>
  <c r="M32" i="10" s="1"/>
  <c r="J32"/>
  <c r="U30" i="7"/>
  <c r="K34" i="10" s="1"/>
  <c r="J34"/>
  <c r="G37" i="7"/>
  <c r="I37" s="1"/>
  <c r="I41" i="10"/>
  <c r="Y8" i="7"/>
  <c r="M12" i="10" s="1"/>
  <c r="J12"/>
  <c r="U12" i="7"/>
  <c r="K16" i="10" s="1"/>
  <c r="J16"/>
  <c r="Y14" i="7"/>
  <c r="M18" i="10" s="1"/>
  <c r="J18"/>
  <c r="Y18" i="7"/>
  <c r="M22" i="10" s="1"/>
  <c r="J22"/>
  <c r="Y23" i="7"/>
  <c r="M27" i="10" s="1"/>
  <c r="J27"/>
  <c r="U25" i="7"/>
  <c r="K29" i="10" s="1"/>
  <c r="J29"/>
  <c r="Y27" i="7"/>
  <c r="M31" i="10" s="1"/>
  <c r="J31"/>
  <c r="Y31" i="7"/>
  <c r="M35" i="10" s="1"/>
  <c r="J35"/>
  <c r="Y32" i="7"/>
  <c r="M36" i="10" s="1"/>
  <c r="J36"/>
  <c r="G36" i="7"/>
  <c r="I36" s="1"/>
  <c r="I40" i="10"/>
  <c r="AC36" i="7"/>
  <c r="U20"/>
  <c r="U9"/>
  <c r="V35"/>
  <c r="W35" s="1"/>
  <c r="AB35"/>
  <c r="AC35" s="1"/>
  <c r="AD9"/>
  <c r="AD14"/>
  <c r="AD16"/>
  <c r="AD28"/>
  <c r="AD20"/>
  <c r="U14"/>
  <c r="U28"/>
  <c r="AD10"/>
  <c r="AD15"/>
  <c r="AB9"/>
  <c r="U10"/>
  <c r="AD11"/>
  <c r="U15"/>
  <c r="U16"/>
  <c r="U19"/>
  <c r="K23" i="10" s="1"/>
  <c r="U21" i="7"/>
  <c r="U24"/>
  <c r="K28" i="10" s="1"/>
  <c r="U27" i="7"/>
  <c r="K31" i="10" s="1"/>
  <c r="U29" i="7"/>
  <c r="V34"/>
  <c r="W34" s="1"/>
  <c r="AB34"/>
  <c r="AD21"/>
  <c r="AD29"/>
  <c r="AC33"/>
  <c r="AB22"/>
  <c r="V22"/>
  <c r="W22" s="1"/>
  <c r="AB30"/>
  <c r="V30"/>
  <c r="W30" s="1"/>
  <c r="Y11"/>
  <c r="M15" i="10" s="1"/>
  <c r="Y12" i="7"/>
  <c r="M16" i="10" s="1"/>
  <c r="Y25" i="7"/>
  <c r="M29" i="10" s="1"/>
  <c r="Y16" i="7"/>
  <c r="M20" i="10" s="1"/>
  <c r="Y29" i="7"/>
  <c r="M33" i="10" s="1"/>
  <c r="U8" i="7"/>
  <c r="K12" i="10" s="1"/>
  <c r="AD8" i="7"/>
  <c r="U13"/>
  <c r="K17" i="10" s="1"/>
  <c r="AD13" i="7"/>
  <c r="U18"/>
  <c r="K22" i="10" s="1"/>
  <c r="AD18" i="7"/>
  <c r="AD19"/>
  <c r="U23"/>
  <c r="K27" i="10" s="1"/>
  <c r="AD23" i="7"/>
  <c r="U26"/>
  <c r="K30" i="10" s="1"/>
  <c r="AD26" i="7"/>
  <c r="AD27"/>
  <c r="U31"/>
  <c r="K35" i="10" s="1"/>
  <c r="U32" i="7"/>
  <c r="K36" i="10" s="1"/>
  <c r="AD32" i="7"/>
  <c r="AC37"/>
  <c r="Y17"/>
  <c r="M21" i="10" s="1"/>
  <c r="Y22" i="7"/>
  <c r="M26" i="10" s="1"/>
  <c r="Y30" i="7"/>
  <c r="M34" i="10" s="1"/>
  <c r="Y10" i="7"/>
  <c r="M14" i="10" s="1"/>
  <c r="Y21" i="7"/>
  <c r="M25" i="10" s="1"/>
  <c r="U11" i="7"/>
  <c r="K15" i="10" s="1"/>
  <c r="AD12" i="7"/>
  <c r="V16"/>
  <c r="W16" s="1"/>
  <c r="AD17"/>
  <c r="AD22"/>
  <c r="AD25"/>
  <c r="AD30"/>
  <c r="AD31"/>
  <c r="AA7"/>
  <c r="T7"/>
  <c r="R7"/>
  <c r="Q7"/>
  <c r="AA6"/>
  <c r="T6"/>
  <c r="R6"/>
  <c r="Q6"/>
  <c r="AA5"/>
  <c r="T5"/>
  <c r="J9" i="10" s="1"/>
  <c r="R5" i="7"/>
  <c r="Q5"/>
  <c r="AA4"/>
  <c r="T4"/>
  <c r="R4"/>
  <c r="Q4"/>
  <c r="AA3"/>
  <c r="H37" l="1"/>
  <c r="F41" i="10" s="1"/>
  <c r="AB25" i="7"/>
  <c r="AC25" s="1"/>
  <c r="AB17"/>
  <c r="G33"/>
  <c r="H33" s="1"/>
  <c r="F37" i="10" s="1"/>
  <c r="AB12" i="7"/>
  <c r="V25"/>
  <c r="W25" s="1"/>
  <c r="I29" i="10" s="1"/>
  <c r="V17" i="7"/>
  <c r="W17" s="1"/>
  <c r="AB21"/>
  <c r="K25" i="10"/>
  <c r="G25" i="7"/>
  <c r="H25" s="1"/>
  <c r="F29" i="10" s="1"/>
  <c r="AB15" i="7"/>
  <c r="AC15" s="1"/>
  <c r="K19" i="10"/>
  <c r="V14" i="7"/>
  <c r="W14" s="1"/>
  <c r="K18" i="10"/>
  <c r="V9" i="7"/>
  <c r="W9" s="1"/>
  <c r="K13" i="10"/>
  <c r="D41"/>
  <c r="Y4" i="7"/>
  <c r="M8" i="10" s="1"/>
  <c r="J8"/>
  <c r="U6" i="7"/>
  <c r="K10" i="10" s="1"/>
  <c r="J10"/>
  <c r="Y7" i="7"/>
  <c r="M11" i="10" s="1"/>
  <c r="J11"/>
  <c r="G16" i="7"/>
  <c r="H16" s="1"/>
  <c r="F20" i="10" s="1"/>
  <c r="I20"/>
  <c r="G30" i="7"/>
  <c r="I34" i="10"/>
  <c r="AB29" i="7"/>
  <c r="AC29" s="1"/>
  <c r="K33" i="10"/>
  <c r="AB10" i="7"/>
  <c r="AC10" s="1"/>
  <c r="K14" i="10"/>
  <c r="D37"/>
  <c r="H37" s="1"/>
  <c r="G34" i="7"/>
  <c r="I38" i="10"/>
  <c r="V20" i="7"/>
  <c r="W20" s="1"/>
  <c r="K24" i="10"/>
  <c r="G17" i="7"/>
  <c r="I21" i="10"/>
  <c r="D40"/>
  <c r="AB16" i="7"/>
  <c r="AC16" s="1"/>
  <c r="K20" i="10"/>
  <c r="V28" i="7"/>
  <c r="W28" s="1"/>
  <c r="K32" i="10"/>
  <c r="G35" i="7"/>
  <c r="I39" i="10"/>
  <c r="V12" i="7"/>
  <c r="W12" s="1"/>
  <c r="I16" i="10" s="1"/>
  <c r="AB14" i="7"/>
  <c r="AC14" s="1"/>
  <c r="H36"/>
  <c r="F40" i="10" s="1"/>
  <c r="G22" i="7"/>
  <c r="H22" s="1"/>
  <c r="F26" i="10" s="1"/>
  <c r="I26"/>
  <c r="I33" i="7"/>
  <c r="V29"/>
  <c r="W29" s="1"/>
  <c r="AB28"/>
  <c r="AC28" s="1"/>
  <c r="U7"/>
  <c r="AB20"/>
  <c r="V21"/>
  <c r="W21" s="1"/>
  <c r="V15"/>
  <c r="W15" s="1"/>
  <c r="AC21"/>
  <c r="U5"/>
  <c r="AC9"/>
  <c r="AB27"/>
  <c r="AC27" s="1"/>
  <c r="V27"/>
  <c r="W27" s="1"/>
  <c r="AB19"/>
  <c r="AC19" s="1"/>
  <c r="V19"/>
  <c r="W19" s="1"/>
  <c r="H34"/>
  <c r="F38" i="10" s="1"/>
  <c r="I34" i="7"/>
  <c r="AC34"/>
  <c r="AB24"/>
  <c r="V24"/>
  <c r="W24" s="1"/>
  <c r="U4"/>
  <c r="K8" i="10" s="1"/>
  <c r="AD4" i="7"/>
  <c r="AD5"/>
  <c r="V10"/>
  <c r="W10" s="1"/>
  <c r="V6"/>
  <c r="W6" s="1"/>
  <c r="AB11"/>
  <c r="AC11" s="1"/>
  <c r="V11"/>
  <c r="W11" s="1"/>
  <c r="AB18"/>
  <c r="V18"/>
  <c r="W18" s="1"/>
  <c r="I16"/>
  <c r="AB31"/>
  <c r="AC31" s="1"/>
  <c r="V31"/>
  <c r="W31" s="1"/>
  <c r="I25"/>
  <c r="H17"/>
  <c r="F21" i="10" s="1"/>
  <c r="I17" i="7"/>
  <c r="AB23"/>
  <c r="V23"/>
  <c r="W23" s="1"/>
  <c r="AB8"/>
  <c r="V8"/>
  <c r="W8" s="1"/>
  <c r="AC30"/>
  <c r="AC22"/>
  <c r="AB26"/>
  <c r="V26"/>
  <c r="W26" s="1"/>
  <c r="AB13"/>
  <c r="V13"/>
  <c r="W13" s="1"/>
  <c r="I30"/>
  <c r="H30"/>
  <c r="F34" i="10" s="1"/>
  <c r="Y6" i="7"/>
  <c r="M10" i="10" s="1"/>
  <c r="Y5" i="7"/>
  <c r="M9" i="10" s="1"/>
  <c r="AD6" i="7"/>
  <c r="AD7"/>
  <c r="AB32"/>
  <c r="V32"/>
  <c r="W32" s="1"/>
  <c r="AC17"/>
  <c r="AC12"/>
  <c r="AB6" l="1"/>
  <c r="AC6" s="1"/>
  <c r="G12"/>
  <c r="G27"/>
  <c r="I31" i="10"/>
  <c r="G29" i="7"/>
  <c r="I33" i="10"/>
  <c r="D26"/>
  <c r="H26" s="1"/>
  <c r="G13" i="7"/>
  <c r="I17" i="10"/>
  <c r="G18" i="7"/>
  <c r="I22" i="10"/>
  <c r="D16"/>
  <c r="E16" s="1"/>
  <c r="G28" i="7"/>
  <c r="I32" i="10"/>
  <c r="G20" i="7"/>
  <c r="I24" i="10"/>
  <c r="G32" i="7"/>
  <c r="I36" i="10"/>
  <c r="G26" i="7"/>
  <c r="H26" s="1"/>
  <c r="F30" i="10" s="1"/>
  <c r="I30"/>
  <c r="G8" i="7"/>
  <c r="I12" i="10"/>
  <c r="G11" i="7"/>
  <c r="I15" i="10"/>
  <c r="G10" i="7"/>
  <c r="I14" i="10"/>
  <c r="G24" i="7"/>
  <c r="H24" s="1"/>
  <c r="F28" i="10" s="1"/>
  <c r="I28"/>
  <c r="G15" i="7"/>
  <c r="I19" i="10"/>
  <c r="H35" i="7"/>
  <c r="F39" i="10" s="1"/>
  <c r="D39"/>
  <c r="I35" i="7"/>
  <c r="D21" i="10"/>
  <c r="D38"/>
  <c r="D34"/>
  <c r="G9" i="7"/>
  <c r="I13" i="10"/>
  <c r="I12" i="7"/>
  <c r="E37" i="10"/>
  <c r="G23" i="7"/>
  <c r="I27" i="10"/>
  <c r="AB5" i="7"/>
  <c r="AC5" s="1"/>
  <c r="K9" i="10"/>
  <c r="D20"/>
  <c r="G14" i="7"/>
  <c r="I18" i="10"/>
  <c r="D29"/>
  <c r="G31" i="7"/>
  <c r="I35" i="10"/>
  <c r="G19" i="7"/>
  <c r="I23" i="10"/>
  <c r="E40"/>
  <c r="H40"/>
  <c r="H41"/>
  <c r="E41"/>
  <c r="I22" i="7"/>
  <c r="E26" i="10"/>
  <c r="G21" i="7"/>
  <c r="I25" i="10"/>
  <c r="G6" i="7"/>
  <c r="I10" i="10"/>
  <c r="V7" i="7"/>
  <c r="W7" s="1"/>
  <c r="K11" i="10"/>
  <c r="H12" i="7"/>
  <c r="F16" i="10" s="1"/>
  <c r="H15" i="7"/>
  <c r="F19" i="10" s="1"/>
  <c r="AB7" i="7"/>
  <c r="AC7" s="1"/>
  <c r="AC20"/>
  <c r="I10"/>
  <c r="V5"/>
  <c r="W5" s="1"/>
  <c r="H27"/>
  <c r="F31" i="10" s="1"/>
  <c r="I27" i="7"/>
  <c r="AB4"/>
  <c r="V4"/>
  <c r="W4" s="1"/>
  <c r="AC24"/>
  <c r="H19"/>
  <c r="F23" i="10" s="1"/>
  <c r="I19" i="7"/>
  <c r="AC32"/>
  <c r="AC13"/>
  <c r="I23"/>
  <c r="H23"/>
  <c r="F27" i="10" s="1"/>
  <c r="I32" i="7"/>
  <c r="H32"/>
  <c r="F36" i="10" s="1"/>
  <c r="AC8" i="7"/>
  <c r="I31"/>
  <c r="I18"/>
  <c r="H18"/>
  <c r="F22" i="10" s="1"/>
  <c r="AC26" i="7"/>
  <c r="I8"/>
  <c r="H8"/>
  <c r="F12" i="10" s="1"/>
  <c r="AC23" i="7"/>
  <c r="AC18"/>
  <c r="T3"/>
  <c r="J7" i="10" s="1"/>
  <c r="R3" i="7"/>
  <c r="AD3" s="1"/>
  <c r="I24" l="1"/>
  <c r="H29" i="10"/>
  <c r="E29"/>
  <c r="H38"/>
  <c r="E38"/>
  <c r="D35"/>
  <c r="D15"/>
  <c r="D30"/>
  <c r="H20" i="7"/>
  <c r="F24" i="10" s="1"/>
  <c r="D24"/>
  <c r="I20" i="7"/>
  <c r="D17" i="10"/>
  <c r="H29" i="7"/>
  <c r="F33" i="10" s="1"/>
  <c r="D33"/>
  <c r="I29" i="7"/>
  <c r="G5"/>
  <c r="I9" i="10"/>
  <c r="D23"/>
  <c r="D27"/>
  <c r="D13"/>
  <c r="I9" i="7"/>
  <c r="H9"/>
  <c r="F13" i="10" s="1"/>
  <c r="E39"/>
  <c r="H39"/>
  <c r="I15" i="7"/>
  <c r="D19" i="10"/>
  <c r="H10" i="7"/>
  <c r="F14" i="10" s="1"/>
  <c r="D14"/>
  <c r="D12"/>
  <c r="D36"/>
  <c r="H28" i="7"/>
  <c r="F32" i="10" s="1"/>
  <c r="D32"/>
  <c r="I28" i="7"/>
  <c r="D22" i="10"/>
  <c r="D31"/>
  <c r="H11" i="7"/>
  <c r="F15" i="10" s="1"/>
  <c r="H31" i="7"/>
  <c r="F35" i="10" s="1"/>
  <c r="I11" i="7"/>
  <c r="I26"/>
  <c r="H13"/>
  <c r="F17" i="10" s="1"/>
  <c r="H16"/>
  <c r="E20"/>
  <c r="H20"/>
  <c r="D18"/>
  <c r="H14" i="7"/>
  <c r="F18" i="10" s="1"/>
  <c r="I14" i="7"/>
  <c r="D28" i="10"/>
  <c r="D10"/>
  <c r="E10" s="1"/>
  <c r="H34"/>
  <c r="E34"/>
  <c r="H21"/>
  <c r="E21"/>
  <c r="I13" i="7"/>
  <c r="G4"/>
  <c r="H4" s="1"/>
  <c r="F8" i="10" s="1"/>
  <c r="I8"/>
  <c r="I21" i="7"/>
  <c r="D25" i="10"/>
  <c r="H21" i="7"/>
  <c r="F25" i="10" s="1"/>
  <c r="I6" i="7"/>
  <c r="H6"/>
  <c r="F10" i="10" s="1"/>
  <c r="G7" i="7"/>
  <c r="I11" i="10"/>
  <c r="AC4" i="7"/>
  <c r="I4"/>
  <c r="Y3"/>
  <c r="M7" i="10" s="1"/>
  <c r="U3" i="7"/>
  <c r="K7" i="10" s="1"/>
  <c r="Q3" i="7"/>
  <c r="H10" i="10" l="1"/>
  <c r="E31"/>
  <c r="H31"/>
  <c r="E36"/>
  <c r="H36"/>
  <c r="H14"/>
  <c r="E14"/>
  <c r="H30"/>
  <c r="E30"/>
  <c r="E19"/>
  <c r="H19"/>
  <c r="H33"/>
  <c r="E33"/>
  <c r="E32"/>
  <c r="H32"/>
  <c r="D9"/>
  <c r="I5" i="7"/>
  <c r="H5"/>
  <c r="F9" i="10" s="1"/>
  <c r="E24"/>
  <c r="H24"/>
  <c r="E27"/>
  <c r="H27"/>
  <c r="E35"/>
  <c r="H35"/>
  <c r="D8"/>
  <c r="E8" s="1"/>
  <c r="E28"/>
  <c r="H28"/>
  <c r="H18"/>
  <c r="E18"/>
  <c r="H22"/>
  <c r="E22"/>
  <c r="E12"/>
  <c r="H12"/>
  <c r="H13"/>
  <c r="E13"/>
  <c r="E23"/>
  <c r="H23"/>
  <c r="H17"/>
  <c r="E17"/>
  <c r="E15"/>
  <c r="H15"/>
  <c r="H25"/>
  <c r="E25"/>
  <c r="I7" i="7"/>
  <c r="D11" i="10"/>
  <c r="H7" i="7"/>
  <c r="F11" i="10" s="1"/>
  <c r="AB3" i="7"/>
  <c r="AC3" s="1"/>
  <c r="V3"/>
  <c r="W3" s="1"/>
  <c r="AA2"/>
  <c r="T2"/>
  <c r="J6" i="10" s="1"/>
  <c r="R2" i="7"/>
  <c r="AD2" s="1"/>
  <c r="Q2"/>
  <c r="K41" i="8"/>
  <c r="J41"/>
  <c r="I41"/>
  <c r="H41"/>
  <c r="G41"/>
  <c r="F41"/>
  <c r="E41"/>
  <c r="D41"/>
  <c r="C41"/>
  <c r="B41"/>
  <c r="K40"/>
  <c r="J40"/>
  <c r="I40"/>
  <c r="H40"/>
  <c r="G40"/>
  <c r="F40"/>
  <c r="E40"/>
  <c r="D40"/>
  <c r="C40"/>
  <c r="B40"/>
  <c r="K39"/>
  <c r="J39"/>
  <c r="I39"/>
  <c r="H39"/>
  <c r="G39"/>
  <c r="F39"/>
  <c r="E39"/>
  <c r="D39"/>
  <c r="C39"/>
  <c r="B39"/>
  <c r="K38"/>
  <c r="J38"/>
  <c r="I38"/>
  <c r="H38"/>
  <c r="G38"/>
  <c r="F38"/>
  <c r="E38"/>
  <c r="D38"/>
  <c r="C38"/>
  <c r="B38"/>
  <c r="K37"/>
  <c r="J37"/>
  <c r="I37"/>
  <c r="H37"/>
  <c r="G37"/>
  <c r="F37"/>
  <c r="E37"/>
  <c r="D37"/>
  <c r="C37"/>
  <c r="B37"/>
  <c r="K36"/>
  <c r="J36"/>
  <c r="I36"/>
  <c r="H36"/>
  <c r="G36"/>
  <c r="F36"/>
  <c r="E36"/>
  <c r="D36"/>
  <c r="C36"/>
  <c r="B36"/>
  <c r="K35"/>
  <c r="J35"/>
  <c r="I35"/>
  <c r="H35"/>
  <c r="G35"/>
  <c r="F35"/>
  <c r="E35"/>
  <c r="D35"/>
  <c r="C35"/>
  <c r="B35"/>
  <c r="K34"/>
  <c r="J34"/>
  <c r="I34"/>
  <c r="H34"/>
  <c r="G34"/>
  <c r="F34"/>
  <c r="E34"/>
  <c r="D34"/>
  <c r="C34"/>
  <c r="B34"/>
  <c r="K33"/>
  <c r="J33"/>
  <c r="I33"/>
  <c r="H33"/>
  <c r="G33"/>
  <c r="F33"/>
  <c r="E33"/>
  <c r="D33"/>
  <c r="C33"/>
  <c r="B33"/>
  <c r="K32"/>
  <c r="J32"/>
  <c r="I32"/>
  <c r="H32"/>
  <c r="G32"/>
  <c r="F32"/>
  <c r="E32"/>
  <c r="D32"/>
  <c r="C32"/>
  <c r="B32"/>
  <c r="K31"/>
  <c r="J31"/>
  <c r="I31"/>
  <c r="H31"/>
  <c r="G31"/>
  <c r="F31"/>
  <c r="E31"/>
  <c r="D31"/>
  <c r="C31"/>
  <c r="B31"/>
  <c r="K30"/>
  <c r="J30"/>
  <c r="I30"/>
  <c r="H30"/>
  <c r="G30"/>
  <c r="F30"/>
  <c r="E30"/>
  <c r="D30"/>
  <c r="C30"/>
  <c r="B30"/>
  <c r="K29"/>
  <c r="J29"/>
  <c r="I29"/>
  <c r="H29"/>
  <c r="G29"/>
  <c r="F29"/>
  <c r="E29"/>
  <c r="D29"/>
  <c r="C29"/>
  <c r="B29"/>
  <c r="K28"/>
  <c r="J28"/>
  <c r="I28"/>
  <c r="H28"/>
  <c r="G28"/>
  <c r="F28"/>
  <c r="E28"/>
  <c r="D28"/>
  <c r="C28"/>
  <c r="B28"/>
  <c r="K27"/>
  <c r="J27"/>
  <c r="I27"/>
  <c r="H27"/>
  <c r="G27"/>
  <c r="F27"/>
  <c r="E27"/>
  <c r="D27"/>
  <c r="C27"/>
  <c r="B27"/>
  <c r="K26"/>
  <c r="J26"/>
  <c r="I26"/>
  <c r="H26"/>
  <c r="G26"/>
  <c r="F26"/>
  <c r="E26"/>
  <c r="D26"/>
  <c r="C26"/>
  <c r="B26"/>
  <c r="K25"/>
  <c r="J25"/>
  <c r="I25"/>
  <c r="H25"/>
  <c r="G25"/>
  <c r="F25"/>
  <c r="E25"/>
  <c r="D25"/>
  <c r="C25"/>
  <c r="B25"/>
  <c r="K24"/>
  <c r="J24"/>
  <c r="I24"/>
  <c r="H24"/>
  <c r="G24"/>
  <c r="F24"/>
  <c r="E24"/>
  <c r="D24"/>
  <c r="C24"/>
  <c r="B24"/>
  <c r="K23"/>
  <c r="J23"/>
  <c r="I23"/>
  <c r="H23"/>
  <c r="G23"/>
  <c r="F23"/>
  <c r="E23"/>
  <c r="D23"/>
  <c r="C23"/>
  <c r="B23"/>
  <c r="K22"/>
  <c r="J22"/>
  <c r="I22"/>
  <c r="H22"/>
  <c r="G22"/>
  <c r="F22"/>
  <c r="E22"/>
  <c r="D22"/>
  <c r="C22"/>
  <c r="B22"/>
  <c r="K21"/>
  <c r="J21"/>
  <c r="I21"/>
  <c r="H21"/>
  <c r="G21"/>
  <c r="F21"/>
  <c r="E21"/>
  <c r="D21"/>
  <c r="C21"/>
  <c r="B21"/>
  <c r="K20"/>
  <c r="J20"/>
  <c r="I20"/>
  <c r="H20"/>
  <c r="G20"/>
  <c r="F20"/>
  <c r="E20"/>
  <c r="D20"/>
  <c r="C20"/>
  <c r="B20"/>
  <c r="K19"/>
  <c r="J19"/>
  <c r="I19"/>
  <c r="H19"/>
  <c r="G19"/>
  <c r="F19"/>
  <c r="E19"/>
  <c r="D19"/>
  <c r="C19"/>
  <c r="B19"/>
  <c r="K18"/>
  <c r="J18"/>
  <c r="I18"/>
  <c r="H18"/>
  <c r="G18"/>
  <c r="F18"/>
  <c r="E18"/>
  <c r="D18"/>
  <c r="C18"/>
  <c r="B18"/>
  <c r="K17"/>
  <c r="J17"/>
  <c r="I17"/>
  <c r="H17"/>
  <c r="G17"/>
  <c r="F17"/>
  <c r="E17"/>
  <c r="D17"/>
  <c r="C17"/>
  <c r="B17"/>
  <c r="K16"/>
  <c r="J16"/>
  <c r="I16"/>
  <c r="H16"/>
  <c r="G16"/>
  <c r="F16"/>
  <c r="E16"/>
  <c r="D16"/>
  <c r="C16"/>
  <c r="B16"/>
  <c r="K15"/>
  <c r="J15"/>
  <c r="I15"/>
  <c r="H15"/>
  <c r="G15"/>
  <c r="F15"/>
  <c r="E15"/>
  <c r="D15"/>
  <c r="C15"/>
  <c r="B15"/>
  <c r="K14"/>
  <c r="J14"/>
  <c r="I14"/>
  <c r="H14"/>
  <c r="G14"/>
  <c r="F14"/>
  <c r="E14"/>
  <c r="D14"/>
  <c r="C14"/>
  <c r="B14"/>
  <c r="K13"/>
  <c r="J13"/>
  <c r="I13"/>
  <c r="H13"/>
  <c r="G13"/>
  <c r="F13"/>
  <c r="E13"/>
  <c r="D13"/>
  <c r="C13"/>
  <c r="B13"/>
  <c r="K12"/>
  <c r="J12"/>
  <c r="I12"/>
  <c r="H12"/>
  <c r="G12"/>
  <c r="F12"/>
  <c r="E12"/>
  <c r="D12"/>
  <c r="C12"/>
  <c r="B12"/>
  <c r="K11"/>
  <c r="J11"/>
  <c r="I11"/>
  <c r="H11"/>
  <c r="G11"/>
  <c r="F11"/>
  <c r="D11"/>
  <c r="C11"/>
  <c r="B11"/>
  <c r="K10"/>
  <c r="J10"/>
  <c r="I10"/>
  <c r="H10"/>
  <c r="G10"/>
  <c r="F10"/>
  <c r="E10"/>
  <c r="D10"/>
  <c r="C10"/>
  <c r="B10"/>
  <c r="K9"/>
  <c r="J9"/>
  <c r="I9"/>
  <c r="H9"/>
  <c r="G9"/>
  <c r="F9"/>
  <c r="D9"/>
  <c r="C9"/>
  <c r="B9"/>
  <c r="K8"/>
  <c r="J8"/>
  <c r="I8"/>
  <c r="H8"/>
  <c r="G8"/>
  <c r="F8"/>
  <c r="E8"/>
  <c r="D8"/>
  <c r="C8"/>
  <c r="B8"/>
  <c r="K7"/>
  <c r="J7"/>
  <c r="I7"/>
  <c r="H7"/>
  <c r="F7"/>
  <c r="C7"/>
  <c r="B7"/>
  <c r="J6"/>
  <c r="F6"/>
  <c r="C6"/>
  <c r="B6"/>
  <c r="H8" i="10" l="1"/>
  <c r="G3" i="7"/>
  <c r="H3" s="1"/>
  <c r="I7" i="10"/>
  <c r="E9" i="8"/>
  <c r="H9" i="10"/>
  <c r="E9"/>
  <c r="E11"/>
  <c r="H11"/>
  <c r="E11" i="8"/>
  <c r="U2" i="7"/>
  <c r="H6" i="8"/>
  <c r="I3" i="7"/>
  <c r="G7" i="8"/>
  <c r="Y2" i="7"/>
  <c r="K6" i="8" l="1"/>
  <c r="M6" i="10"/>
  <c r="V2" i="7"/>
  <c r="W2" s="1"/>
  <c r="K6" i="10"/>
  <c r="D7" i="8"/>
  <c r="D7" i="10"/>
  <c r="E7" i="8"/>
  <c r="F7" i="10"/>
  <c r="I6" i="8"/>
  <c r="AB2" i="7"/>
  <c r="AC2" s="1"/>
  <c r="G2" l="1"/>
  <c r="I6" i="10"/>
  <c r="G6" i="8"/>
  <c r="E7" i="10"/>
  <c r="H7"/>
  <c r="D6" l="1"/>
  <c r="I2" i="7"/>
  <c r="D6" i="8"/>
  <c r="H2" i="7"/>
  <c r="H6" i="10" l="1"/>
  <c r="E6"/>
  <c r="E6" i="8"/>
  <c r="F6" i="10"/>
</calcChain>
</file>

<file path=xl/sharedStrings.xml><?xml version="1.0" encoding="utf-8"?>
<sst xmlns="http://schemas.openxmlformats.org/spreadsheetml/2006/main" count="203" uniqueCount="147">
  <si>
    <t>W0201032020C0001</t>
  </si>
  <si>
    <t>W0201035025C0002</t>
  </si>
  <si>
    <t>W0201040025C0001</t>
  </si>
  <si>
    <t>W0201040030C0002</t>
  </si>
  <si>
    <t>W0201040040C0007</t>
  </si>
  <si>
    <t>W0201045025C0002</t>
  </si>
  <si>
    <t>W0201050025C0002</t>
  </si>
  <si>
    <t>W0201050030C0001</t>
  </si>
  <si>
    <t>W0201050040C0002</t>
  </si>
  <si>
    <t>W0201060040C0001</t>
  </si>
  <si>
    <t>W0201060049C0001</t>
  </si>
  <si>
    <t>W0201068045C0001</t>
  </si>
  <si>
    <t>W0201070033C0001</t>
  </si>
  <si>
    <t>W0201080040C0001</t>
  </si>
  <si>
    <t>W0201080049C0001</t>
  </si>
  <si>
    <t>W0201080059C0001</t>
  </si>
  <si>
    <t>W0201100040C0001</t>
  </si>
  <si>
    <t>W0201100049C0001</t>
  </si>
  <si>
    <t>W0201100060C0001</t>
  </si>
  <si>
    <t>W0201105148C0001</t>
  </si>
  <si>
    <t>W0201148210C0001</t>
  </si>
  <si>
    <t>Symbol artykułu</t>
  </si>
  <si>
    <t>W0201032020C0002</t>
  </si>
  <si>
    <t>W0201040025C0002</t>
  </si>
  <si>
    <t>W0201045025C0001</t>
  </si>
  <si>
    <t>W0201050025C0004</t>
  </si>
  <si>
    <t>W0201050030C0003</t>
  </si>
  <si>
    <t>W0201050040C0001</t>
  </si>
  <si>
    <t>W0201100070C0001</t>
  </si>
  <si>
    <t>W0201148210C0002</t>
  </si>
  <si>
    <t>W0201148210C0005</t>
  </si>
  <si>
    <t>W0201040014C0002</t>
  </si>
  <si>
    <t>W0201100212C0003</t>
  </si>
  <si>
    <t>W0201100099C0002</t>
  </si>
  <si>
    <t>MOQ Prod ABG</t>
  </si>
  <si>
    <t>różnica enduser MNIEJ</t>
  </si>
  <si>
    <t>Cena stara</t>
  </si>
  <si>
    <t xml:space="preserve">32X20 E-201 1R 76/6650 OUT  </t>
  </si>
  <si>
    <t>32X20 E-201 3R 76/19950 OUT</t>
  </si>
  <si>
    <t>35.5X25.5  E-201 1R 76/5200 OUT</t>
  </si>
  <si>
    <t xml:space="preserve">40X14 E-201 1R 76/9000 OUT    </t>
  </si>
  <si>
    <t>40X25 E-201 1R 76/5450 OUT</t>
  </si>
  <si>
    <t>40X25 E-201 2R 76/10900 OUT</t>
  </si>
  <si>
    <t>40X30 E-201 1R 76/4650 OUT</t>
  </si>
  <si>
    <t>40X40 E-201 1R 76/3000 OUT</t>
  </si>
  <si>
    <t>45X25 E-201 2R 76/10900 OUT</t>
  </si>
  <si>
    <t>45X25 E-201 1R 76/5450 OUT</t>
  </si>
  <si>
    <t>50X25 E-201 1R 76/5450 OUT</t>
  </si>
  <si>
    <t>50X25 E-201 2R  76/10900 OUT</t>
  </si>
  <si>
    <t>50X30 E-201 1R 76/4650 OUT</t>
  </si>
  <si>
    <t>50X30 E-201 2R 76/9300 OUT</t>
  </si>
  <si>
    <t>50X40 E-201 2R 76/7000 OUT</t>
  </si>
  <si>
    <t>50X40 E-201 1R 76/3500 OUT</t>
  </si>
  <si>
    <t>60X40 E-201 1R 76/3500 OUT</t>
  </si>
  <si>
    <t>60X49 E-201 1R 76/2900 OUT</t>
  </si>
  <si>
    <t>68X45 E-201 1R 76/3150 OUT</t>
  </si>
  <si>
    <t>70X33 E-201 1R 76/4200 OUT</t>
  </si>
  <si>
    <t>80X40 E-201 1R 76/3500 OUT</t>
  </si>
  <si>
    <t>80X49 E-201 1R 76/2900 OUT</t>
  </si>
  <si>
    <t>80X59,5 E-201 1R 76/2000 OUT</t>
  </si>
  <si>
    <t>100X40 E-201 1R 76/3500 OUT</t>
  </si>
  <si>
    <t>100X49 E-201 1R 76/2900 OUT</t>
  </si>
  <si>
    <t>100X59.5  E-201 1R 76/2400 OUT</t>
  </si>
  <si>
    <t>100X69.8  E-201 1R 76/2000 OUT</t>
  </si>
  <si>
    <t xml:space="preserve">100X99 E-201 1R 76/1450 OUT PERFO      </t>
  </si>
  <si>
    <t>105X148 E-201 1R 76/1000 OUT</t>
  </si>
  <si>
    <t>148X210 E-201 1R 76/700 OUT</t>
  </si>
  <si>
    <t>148X210 E-201 1R 76/700 OUT PERFO</t>
  </si>
  <si>
    <t>148X210 E-201 1R 76/1000 OUT PERFO</t>
  </si>
  <si>
    <t xml:space="preserve">100X212 E-201 1R 76/1000 OUT   </t>
  </si>
  <si>
    <t>rzędy</t>
  </si>
  <si>
    <t>ilość rolek w kartonie</t>
  </si>
  <si>
    <t>X</t>
  </si>
  <si>
    <t>Y</t>
  </si>
  <si>
    <t>szt/rolce</t>
  </si>
  <si>
    <t>ilość wartw  kart/palecie (6kart/wartwę)</t>
  </si>
  <si>
    <t>orientacyjna wysokość kartonu (mm)</t>
  </si>
  <si>
    <t>kart/paletę</t>
  </si>
  <si>
    <t>ilość etykiet/palete</t>
  </si>
  <si>
    <t>wartość palety</t>
  </si>
  <si>
    <t>wysokość palety</t>
  </si>
  <si>
    <t>średnica wewn.</t>
  </si>
  <si>
    <t>ilość w warstwie</t>
  </si>
  <si>
    <t xml:space="preserve">ilość warstw </t>
  </si>
  <si>
    <t xml:space="preserve">Orientacyjny bok kartonu  </t>
  </si>
  <si>
    <t>rozmiar kartonu</t>
  </si>
  <si>
    <t>360x360x330</t>
  </si>
  <si>
    <t>360x360x310</t>
  </si>
  <si>
    <t>395x395x310</t>
  </si>
  <si>
    <t>360x360x270</t>
  </si>
  <si>
    <t>345x345x360</t>
  </si>
  <si>
    <t>waga rolki</t>
  </si>
  <si>
    <t>waga kartonu</t>
  </si>
  <si>
    <t>nazwa artykułu</t>
  </si>
  <si>
    <t>ilość etykiet w kartonie</t>
  </si>
  <si>
    <t xml:space="preserve">Symbol </t>
  </si>
  <si>
    <t>Nazwa</t>
  </si>
  <si>
    <t>wartość kartonu euro neduser(bez koszt kart)</t>
  </si>
  <si>
    <t>Cena kartonu</t>
  </si>
  <si>
    <t>Cena za 1000szt</t>
  </si>
  <si>
    <t>Cena za rolkę</t>
  </si>
  <si>
    <t>nowa cena z kalkulatora (bez kosztu kartonu)</t>
  </si>
  <si>
    <t>lp</t>
  </si>
  <si>
    <t>Cena
(euro/rolkę)</t>
  </si>
  <si>
    <t>Cena
(euro/1000szt)</t>
  </si>
  <si>
    <t>Cena kartonu
(euro)</t>
  </si>
  <si>
    <t>Ilość rolek w kartonie
(szt.)</t>
  </si>
  <si>
    <t>Wymiar kartonu
(mm)</t>
  </si>
  <si>
    <t>Waga kartonu
(kg)</t>
  </si>
  <si>
    <t>Ilość etykiet na rolce
(szt.)</t>
  </si>
  <si>
    <t>Ilość etykiet w kartonie
(szt.)</t>
  </si>
  <si>
    <t>Cennik detaliczny etykiet papierowych e-201. Grupa wyrobów standardowych</t>
  </si>
  <si>
    <t>Price
(euro/1000pcs)</t>
  </si>
  <si>
    <t>Price
(euro/1roll)</t>
  </si>
  <si>
    <t>Name</t>
  </si>
  <si>
    <t>Symbol</t>
  </si>
  <si>
    <t>Polski</t>
  </si>
  <si>
    <t>Ratail Price list of paper label e-201. Group of standard</t>
  </si>
  <si>
    <t>Ceny netto.</t>
  </si>
  <si>
    <t>Net prices.</t>
  </si>
  <si>
    <t>English</t>
  </si>
  <si>
    <t>Pieces on roll
(pcs)</t>
  </si>
  <si>
    <t>Price of box
(euro)</t>
  </si>
  <si>
    <t>Pieces of roll in box
(pcs)</t>
  </si>
  <si>
    <t>Dimension of box
(mm)</t>
  </si>
  <si>
    <t>Wight of box
(kg)</t>
  </si>
  <si>
    <t>Pieces of labells in box
(pcs)</t>
  </si>
  <si>
    <t>Cena enduser
(euro/1000szt)</t>
  </si>
  <si>
    <t>Enduser Price 
(euro/1000pcs)</t>
  </si>
  <si>
    <t>Cena z rabatem
Zakup na rolki
(euro/1000szt)</t>
  </si>
  <si>
    <t>Cena z rabatem
(euro/rolkę)</t>
  </si>
  <si>
    <t>Cena z rabatem
Zakup na kartony
(euro/1000szt)</t>
  </si>
  <si>
    <t>Cena kartonu z rabtem
(euro)</t>
  </si>
  <si>
    <t>Discount Price
(euro/1roll)</t>
  </si>
  <si>
    <t>Discount Price of box
(euro)</t>
  </si>
  <si>
    <t xml:space="preserve">  </t>
  </si>
  <si>
    <t>Discount Price
Buying per roll
(euro/1000pcs)</t>
  </si>
  <si>
    <t>Discount Price
Buying per box
(euro/1000pcs)</t>
  </si>
  <si>
    <t>etisoft</t>
  </si>
  <si>
    <t>W0201045018C0005</t>
  </si>
  <si>
    <t>45X18 E-201 1R 76/7000 OUT</t>
  </si>
  <si>
    <t>W0201040020C0008</t>
  </si>
  <si>
    <t>W0201040020C0007</t>
  </si>
  <si>
    <t xml:space="preserve">40X20 E-201 2R 76/13000 OUT      </t>
  </si>
  <si>
    <t>Obowiązuje od 04.02.2013.</t>
  </si>
  <si>
    <t>Valid from 04.02.2013.</t>
  </si>
  <si>
    <t xml:space="preserve">40X20 E-201 1R 76/6650 OUT       </t>
  </si>
</sst>
</file>

<file path=xl/styles.xml><?xml version="1.0" encoding="utf-8"?>
<styleSheet xmlns="http://schemas.openxmlformats.org/spreadsheetml/2006/main">
  <numFmts count="1">
    <numFmt numFmtId="164" formatCode="#,##0.00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48"/>
      <color theme="1"/>
      <name val="Impact"/>
      <family val="2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94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8" fillId="0" borderId="0" xfId="1" applyFont="1" applyFill="1"/>
    <xf numFmtId="4" fontId="8" fillId="0" borderId="0" xfId="1" applyNumberFormat="1" applyFont="1" applyFill="1"/>
    <xf numFmtId="0" fontId="8" fillId="0" borderId="0" xfId="1" applyFont="1" applyFill="1" applyBorder="1"/>
    <xf numFmtId="164" fontId="8" fillId="0" borderId="0" xfId="0" applyNumberFormat="1" applyFont="1" applyFill="1"/>
    <xf numFmtId="10" fontId="3" fillId="0" borderId="0" xfId="0" applyNumberFormat="1" applyFont="1" applyFill="1"/>
    <xf numFmtId="4" fontId="8" fillId="0" borderId="0" xfId="1" applyNumberFormat="1" applyFont="1" applyFill="1" applyBorder="1"/>
    <xf numFmtId="4" fontId="10" fillId="0" borderId="0" xfId="1" applyNumberFormat="1" applyFont="1" applyFill="1"/>
    <xf numFmtId="0" fontId="10" fillId="0" borderId="0" xfId="1" applyFont="1" applyFill="1"/>
    <xf numFmtId="0" fontId="6" fillId="0" borderId="0" xfId="2" applyFont="1" applyFill="1"/>
    <xf numFmtId="0" fontId="3" fillId="0" borderId="0" xfId="1" applyFont="1" applyFill="1"/>
    <xf numFmtId="4" fontId="3" fillId="0" borderId="0" xfId="1" applyNumberFormat="1" applyFont="1" applyFill="1"/>
    <xf numFmtId="0" fontId="9" fillId="0" borderId="0" xfId="1" applyFont="1" applyFill="1"/>
    <xf numFmtId="0" fontId="7" fillId="0" borderId="0" xfId="2" applyFont="1" applyFill="1"/>
    <xf numFmtId="4" fontId="9" fillId="0" borderId="0" xfId="1" applyNumberFormat="1" applyFont="1" applyFill="1"/>
    <xf numFmtId="0" fontId="9" fillId="0" borderId="0" xfId="1" applyFont="1" applyFill="1" applyBorder="1"/>
    <xf numFmtId="4" fontId="9" fillId="0" borderId="0" xfId="1" applyNumberFormat="1" applyFont="1" applyFill="1" applyBorder="1"/>
    <xf numFmtId="164" fontId="3" fillId="0" borderId="0" xfId="0" applyNumberFormat="1" applyFont="1" applyFill="1"/>
    <xf numFmtId="4" fontId="8" fillId="0" borderId="0" xfId="0" applyNumberFormat="1" applyFont="1" applyFill="1"/>
    <xf numFmtId="0" fontId="7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textRotation="90" wrapText="1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15" fillId="0" borderId="0" xfId="0" applyFont="1" applyFill="1"/>
    <xf numFmtId="0" fontId="4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4" fontId="12" fillId="0" borderId="0" xfId="0" applyNumberFormat="1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3" borderId="0" xfId="0" applyFont="1" applyFill="1"/>
    <xf numFmtId="2" fontId="3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/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top" wrapText="1"/>
    </xf>
    <xf numFmtId="4" fontId="4" fillId="0" borderId="0" xfId="1" applyNumberFormat="1" applyFont="1" applyFill="1" applyAlignment="1">
      <alignment vertical="top" wrapText="1"/>
    </xf>
    <xf numFmtId="164" fontId="8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center" textRotation="90" wrapText="1"/>
    </xf>
    <xf numFmtId="164" fontId="3" fillId="0" borderId="0" xfId="0" applyNumberFormat="1" applyFont="1" applyFill="1" applyAlignment="1">
      <alignment wrapText="1"/>
    </xf>
    <xf numFmtId="4" fontId="8" fillId="0" borderId="0" xfId="0" applyNumberFormat="1" applyFont="1" applyFill="1" applyAlignment="1">
      <alignment wrapText="1"/>
    </xf>
    <xf numFmtId="4" fontId="12" fillId="0" borderId="0" xfId="0" applyNumberFormat="1" applyFont="1" applyFill="1" applyAlignment="1">
      <alignment textRotation="90" wrapText="1"/>
    </xf>
    <xf numFmtId="164" fontId="10" fillId="0" borderId="0" xfId="0" applyNumberFormat="1" applyFont="1" applyFill="1"/>
    <xf numFmtId="0" fontId="7" fillId="0" borderId="0" xfId="0" applyFont="1" applyFill="1" applyAlignment="1">
      <alignment horizontal="center"/>
    </xf>
    <xf numFmtId="164" fontId="9" fillId="0" borderId="0" xfId="0" applyNumberFormat="1" applyFont="1" applyFill="1"/>
    <xf numFmtId="0" fontId="3" fillId="0" borderId="0" xfId="1" applyFont="1" applyFill="1" applyBorder="1"/>
    <xf numFmtId="4" fontId="3" fillId="0" borderId="0" xfId="1" applyNumberFormat="1" applyFont="1" applyFill="1" applyBorder="1"/>
    <xf numFmtId="10" fontId="8" fillId="0" borderId="0" xfId="0" applyNumberFormat="1" applyFont="1" applyFill="1"/>
    <xf numFmtId="164" fontId="12" fillId="0" borderId="0" xfId="0" applyNumberFormat="1" applyFont="1" applyFill="1"/>
    <xf numFmtId="164" fontId="13" fillId="0" borderId="0" xfId="0" applyNumberFormat="1" applyFont="1" applyFill="1"/>
    <xf numFmtId="0" fontId="3" fillId="3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wrapText="1"/>
    </xf>
    <xf numFmtId="2" fontId="3" fillId="3" borderId="0" xfId="0" applyNumberFormat="1" applyFont="1" applyFill="1" applyBorder="1" applyAlignment="1">
      <alignment horizontal="left" vertical="center" wrapText="1"/>
    </xf>
    <xf numFmtId="3" fontId="3" fillId="3" borderId="0" xfId="0" applyNumberFormat="1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textRotation="90" wrapText="1"/>
    </xf>
    <xf numFmtId="0" fontId="3" fillId="3" borderId="0" xfId="0" applyFont="1" applyFill="1" applyBorder="1" applyAlignment="1">
      <alignment horizontal="left" textRotation="90"/>
    </xf>
    <xf numFmtId="4" fontId="3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3" fillId="0" borderId="0" xfId="0" applyNumberFormat="1" applyFont="1" applyFill="1"/>
    <xf numFmtId="0" fontId="7" fillId="3" borderId="0" xfId="0" applyFont="1" applyFill="1" applyBorder="1" applyAlignment="1">
      <alignment wrapText="1"/>
    </xf>
    <xf numFmtId="2" fontId="7" fillId="3" borderId="0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Border="1" applyAlignment="1">
      <alignment horizontal="center" vertical="center" wrapText="1"/>
    </xf>
    <xf numFmtId="0" fontId="22" fillId="3" borderId="0" xfId="0" applyFont="1" applyFill="1" applyBorder="1"/>
    <xf numFmtId="0" fontId="7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/>
    <xf numFmtId="2" fontId="7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/>
    </xf>
    <xf numFmtId="3" fontId="21" fillId="3" borderId="0" xfId="0" applyNumberFormat="1" applyFont="1" applyFill="1" applyAlignment="1">
      <alignment horizontal="right" vertical="center"/>
    </xf>
  </cellXfs>
  <cellStyles count="4">
    <cellStyle name="Normalny" xfId="0" builtinId="0"/>
    <cellStyle name="Normalny 2" xfId="1"/>
    <cellStyle name="Normalny 3" xfId="3"/>
    <cellStyle name="Normalny 4" xfId="2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9" defaultPivotStyle="PivotStyleLight16">
    <tableStyle name="Etisoft" pivot="0" count="9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pageSetUpPr fitToPage="1"/>
  </sheetPr>
  <dimension ref="A1:Q6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8" sqref="C8"/>
    </sheetView>
  </sheetViews>
  <sheetFormatPr defaultRowHeight="20.100000000000001" customHeight="1"/>
  <cols>
    <col min="1" max="1" width="3" style="43" customWidth="1"/>
    <col min="2" max="2" width="16.25" style="43" customWidth="1"/>
    <col min="3" max="3" width="29.625" style="43" bestFit="1" customWidth="1"/>
    <col min="4" max="5" width="12.625" style="44" customWidth="1"/>
    <col min="6" max="6" width="12.625" style="45" customWidth="1"/>
    <col min="7" max="8" width="12.625" style="44" customWidth="1"/>
    <col min="9" max="9" width="12.625" style="45" customWidth="1"/>
    <col min="10" max="11" width="12.625" style="44" customWidth="1"/>
    <col min="12" max="13" width="9" style="43"/>
    <col min="14" max="14" width="2.125" style="46" bestFit="1" customWidth="1"/>
    <col min="15" max="15" width="5.875" style="43" bestFit="1" customWidth="1"/>
    <col min="16" max="16" width="5.375" style="43" bestFit="1" customWidth="1"/>
    <col min="17" max="17" width="8.875" style="43" bestFit="1" customWidth="1"/>
    <col min="18" max="18" width="14" style="43" customWidth="1"/>
    <col min="19" max="19" width="11.25" style="43" customWidth="1"/>
    <col min="20" max="20" width="9.875" style="43" bestFit="1" customWidth="1"/>
    <col min="21" max="21" width="15.875" style="43" bestFit="1" customWidth="1"/>
    <col min="22" max="22" width="18.25" style="43" bestFit="1" customWidth="1"/>
    <col min="23" max="23" width="14.25" style="43" bestFit="1" customWidth="1"/>
    <col min="24" max="24" width="12.125" style="43" bestFit="1" customWidth="1"/>
    <col min="25" max="25" width="20.625" style="43" bestFit="1" customWidth="1"/>
    <col min="26" max="16384" width="9" style="43"/>
  </cols>
  <sheetData>
    <row r="1" spans="1:17" ht="20.100000000000001" customHeight="1">
      <c r="B1" s="42" t="s">
        <v>116</v>
      </c>
      <c r="I1" s="93" t="s">
        <v>138</v>
      </c>
      <c r="J1" s="93"/>
      <c r="K1" s="93"/>
    </row>
    <row r="2" spans="1:17" ht="20.100000000000001" customHeight="1">
      <c r="B2" s="47" t="str">
        <f>IF($B$1="polski",dane!P65,IF($B$1="english",dane!P66))</f>
        <v>Cennik detaliczny etykiet papierowych e-201. Grupa wyrobów standardowych</v>
      </c>
      <c r="I2" s="93"/>
      <c r="J2" s="93"/>
      <c r="K2" s="93"/>
    </row>
    <row r="3" spans="1:17" ht="20.100000000000001" customHeight="1">
      <c r="B3" s="48" t="str">
        <f>IF($B$1="polski",dane!V65,IF($B$1="english",dane!V66))</f>
        <v>Obowiązuje od 04.02.2013.</v>
      </c>
      <c r="I3" s="93"/>
      <c r="J3" s="93"/>
      <c r="K3" s="93"/>
    </row>
    <row r="4" spans="1:17" ht="20.100000000000001" customHeight="1">
      <c r="B4" s="48" t="str">
        <f>IF($B$1="polski",dane!X65,IF($B$1="english",dane!X66))</f>
        <v>Ceny netto.</v>
      </c>
    </row>
    <row r="5" spans="1:17" s="49" customFormat="1" ht="38.25">
      <c r="A5" s="39"/>
      <c r="B5" s="40" t="str">
        <f>IF($B$1="polski",dane!D65,IF($B$1="english",dane!D66))</f>
        <v xml:space="preserve">Symbol </v>
      </c>
      <c r="C5" s="40" t="str">
        <f>IF($B$1="polski",dane!E65,IF($B$1="english",dane!E66))</f>
        <v>Nazwa</v>
      </c>
      <c r="D5" s="41" t="str">
        <f>IF($B$1="polski",dane!F65,IF($B$1="english",dane!F66))</f>
        <v>Cena
(euro/1000szt)</v>
      </c>
      <c r="E5" s="41" t="str">
        <f>IF($B$1="polski",dane!G65,IF($B$1="english",dane!G66))</f>
        <v>Cena
(euro/rolkę)</v>
      </c>
      <c r="F5" s="41" t="str">
        <f>IF($B$1="polski",dane!H65,IF($B$1="english",dane!H66))</f>
        <v>Ilość etykiet na rolce
(szt.)</v>
      </c>
      <c r="G5" s="41" t="str">
        <f>IF($B$1="polski",dane!I65,IF($B$1="english",dane!I66))</f>
        <v>Cena kartonu
(euro)</v>
      </c>
      <c r="H5" s="41" t="str">
        <f>IF($B$1="polski",dane!J65,IF($B$1="english",dane!J66))</f>
        <v>Ilość rolek w kartonie
(szt.)</v>
      </c>
      <c r="I5" s="41" t="str">
        <f>IF($B$1="polski",dane!K65,IF($B$1="english",dane!K66))</f>
        <v>Ilość etykiet w kartonie
(szt.)</v>
      </c>
      <c r="J5" s="41" t="str">
        <f>IF($B$1="polski",dane!L65,IF($B$1="english",dane!L66))</f>
        <v>Wymiar kartonu
(mm)</v>
      </c>
      <c r="K5" s="41" t="str">
        <f>IF($B$1="polski",dane!M65,IF($B$1="english",dane!M66))</f>
        <v>Waga kartonu
(kg)</v>
      </c>
    </row>
    <row r="6" spans="1:17" ht="20.100000000000001" customHeight="1">
      <c r="A6" s="71">
        <v>1</v>
      </c>
      <c r="B6" s="71" t="str">
        <f>dane!B2</f>
        <v>W0201032020C0001</v>
      </c>
      <c r="C6" s="71" t="str">
        <f>dane!C2</f>
        <v xml:space="preserve">32X20 E-201 1R 76/6650 OUT  </v>
      </c>
      <c r="D6" s="50">
        <f>dane!G2</f>
        <v>0.53417710944026731</v>
      </c>
      <c r="E6" s="50">
        <f>dane!H2</f>
        <v>3.5522777777777774</v>
      </c>
      <c r="F6" s="51">
        <f>dane!M2</f>
        <v>6650</v>
      </c>
      <c r="G6" s="50">
        <f>dane!W2</f>
        <v>127.88200000000001</v>
      </c>
      <c r="H6" s="50">
        <f>dane!T2</f>
        <v>36</v>
      </c>
      <c r="I6" s="51">
        <f>dane!U2*1000</f>
        <v>239400</v>
      </c>
      <c r="J6" s="50" t="str">
        <f>dane!S2</f>
        <v>360x360x330</v>
      </c>
      <c r="K6" s="50">
        <f>dane!Y2</f>
        <v>27.36</v>
      </c>
    </row>
    <row r="7" spans="1:17" ht="20.100000000000001" customHeight="1">
      <c r="A7" s="71">
        <v>2</v>
      </c>
      <c r="B7" s="71" t="str">
        <f>dane!B3</f>
        <v>W0201032020C0002</v>
      </c>
      <c r="C7" s="71" t="str">
        <f>dane!C3</f>
        <v>32X20 E-201 3R 76/19950 OUT</v>
      </c>
      <c r="D7" s="50">
        <f>dane!G3</f>
        <v>0.53417710944026731</v>
      </c>
      <c r="E7" s="50">
        <f>dane!H3</f>
        <v>10.656833333333331</v>
      </c>
      <c r="F7" s="51">
        <f>dane!M3</f>
        <v>19950</v>
      </c>
      <c r="G7" s="50">
        <f>dane!W3</f>
        <v>127.88200000000001</v>
      </c>
      <c r="H7" s="50">
        <f>dane!T3</f>
        <v>12</v>
      </c>
      <c r="I7" s="51">
        <f>dane!U3*1000</f>
        <v>239400</v>
      </c>
      <c r="J7" s="50" t="str">
        <f>dane!S3</f>
        <v>360x360x330</v>
      </c>
      <c r="K7" s="50">
        <f>dane!Y3</f>
        <v>27.119999999999997</v>
      </c>
      <c r="N7" s="52"/>
    </row>
    <row r="8" spans="1:17" ht="20.100000000000001" customHeight="1">
      <c r="A8" s="71">
        <v>3</v>
      </c>
      <c r="B8" s="71" t="str">
        <f>dane!B4</f>
        <v>W0201035025C0002</v>
      </c>
      <c r="C8" s="71" t="str">
        <f>dane!C4</f>
        <v>35.5X25.5  E-201 1R 76/5200 OUT</v>
      </c>
      <c r="D8" s="50">
        <f>dane!G4</f>
        <v>0.73600961538461529</v>
      </c>
      <c r="E8" s="50">
        <f>dane!H4</f>
        <v>3.8272499999999994</v>
      </c>
      <c r="F8" s="51">
        <f>dane!M4</f>
        <v>5200</v>
      </c>
      <c r="G8" s="50">
        <f>dane!W4</f>
        <v>122.47199999999999</v>
      </c>
      <c r="H8" s="50">
        <f>dane!T4</f>
        <v>32</v>
      </c>
      <c r="I8" s="51">
        <f>dane!U4*1000</f>
        <v>166400</v>
      </c>
      <c r="J8" s="50" t="str">
        <f>dane!S4</f>
        <v>360x360x310</v>
      </c>
      <c r="K8" s="50">
        <f>dane!Y4</f>
        <v>26.24</v>
      </c>
      <c r="N8" s="53"/>
    </row>
    <row r="9" spans="1:17" ht="20.100000000000001" customHeight="1">
      <c r="A9" s="71">
        <v>4</v>
      </c>
      <c r="B9" s="71" t="str">
        <f>dane!B5</f>
        <v>W0201040014C0002</v>
      </c>
      <c r="C9" s="71" t="str">
        <f>dane!C5</f>
        <v xml:space="preserve">40X14 E-201 1R 76/9000 OUT    </v>
      </c>
      <c r="D9" s="50">
        <f>dane!G5</f>
        <v>0.53462962962962968</v>
      </c>
      <c r="E9" s="50">
        <f>dane!H5</f>
        <v>4.8116666666666665</v>
      </c>
      <c r="F9" s="51">
        <f>dane!M5</f>
        <v>9000</v>
      </c>
      <c r="G9" s="50">
        <f>dane!W5</f>
        <v>115.48</v>
      </c>
      <c r="H9" s="50">
        <f>dane!T5</f>
        <v>24</v>
      </c>
      <c r="I9" s="51">
        <f>dane!U5*1000</f>
        <v>216000</v>
      </c>
      <c r="J9" s="50" t="str">
        <f>dane!S5</f>
        <v>360x360x270</v>
      </c>
      <c r="K9" s="50">
        <f>dane!Y5</f>
        <v>23.04</v>
      </c>
      <c r="N9" s="53"/>
    </row>
    <row r="10" spans="1:17" ht="20.100000000000001" customHeight="1">
      <c r="A10" s="71">
        <v>5</v>
      </c>
      <c r="B10" s="80" t="str">
        <f>dane!B6</f>
        <v>W0201040020C0007</v>
      </c>
      <c r="C10" s="71" t="str">
        <f>dane!C6</f>
        <v xml:space="preserve">40X20 E-201 2R 76/13000 OUT      </v>
      </c>
      <c r="D10" s="50">
        <f>dane!G6</f>
        <v>0.65641025641025641</v>
      </c>
      <c r="E10" s="50">
        <f>dane!H6</f>
        <v>8.5333333333333332</v>
      </c>
      <c r="F10" s="51">
        <f>dane!M6</f>
        <v>13000</v>
      </c>
      <c r="G10" s="50">
        <f>dane!W6</f>
        <v>102.4</v>
      </c>
      <c r="H10" s="50">
        <f>dane!T6</f>
        <v>12</v>
      </c>
      <c r="I10" s="51">
        <f>dane!U6*1000</f>
        <v>156000</v>
      </c>
      <c r="J10" s="50" t="str">
        <f>dane!S6</f>
        <v>360x360x270</v>
      </c>
      <c r="K10" s="50">
        <f>dane!Y6</f>
        <v>25.44</v>
      </c>
      <c r="N10" s="54"/>
    </row>
    <row r="11" spans="1:17" ht="20.100000000000001" customHeight="1">
      <c r="A11" s="71">
        <v>6</v>
      </c>
      <c r="B11" s="80" t="str">
        <f>dane!B7</f>
        <v>W0201040020C0008</v>
      </c>
      <c r="C11" s="71" t="str">
        <f>dane!C7</f>
        <v xml:space="preserve">40X20 E-201 1R 76/6650 OUT       </v>
      </c>
      <c r="D11" s="50">
        <f>dane!G7</f>
        <v>0.656265664160401</v>
      </c>
      <c r="E11" s="50">
        <f>dane!H7</f>
        <v>4.3641666666666667</v>
      </c>
      <c r="F11" s="51">
        <f>dane!M7</f>
        <v>6650</v>
      </c>
      <c r="G11" s="50">
        <f>dane!W7</f>
        <v>104.74</v>
      </c>
      <c r="H11" s="50">
        <f>dane!T7</f>
        <v>24</v>
      </c>
      <c r="I11" s="51">
        <f>dane!U7*1000</f>
        <v>159600</v>
      </c>
      <c r="J11" s="50" t="str">
        <f>dane!S7</f>
        <v>360x360x270</v>
      </c>
      <c r="K11" s="50">
        <f>dane!Y7</f>
        <v>23.04</v>
      </c>
      <c r="N11" s="55"/>
      <c r="Q11" s="49"/>
    </row>
    <row r="12" spans="1:17" ht="20.100000000000001" customHeight="1">
      <c r="A12" s="71">
        <v>7</v>
      </c>
      <c r="B12" s="71" t="str">
        <f>dane!B8</f>
        <v>W0201040025C0001</v>
      </c>
      <c r="C12" s="71" t="str">
        <f>dane!C8</f>
        <v>40X25 E-201 1R 76/5450 OUT</v>
      </c>
      <c r="D12" s="50">
        <f>dane!G8</f>
        <v>0.78764525993883794</v>
      </c>
      <c r="E12" s="50">
        <f>dane!H8</f>
        <v>4.2926666666666673</v>
      </c>
      <c r="F12" s="51">
        <f>dane!M8</f>
        <v>5450</v>
      </c>
      <c r="G12" s="50">
        <f>dane!W8</f>
        <v>103.02400000000002</v>
      </c>
      <c r="H12" s="50">
        <f>dane!T8</f>
        <v>24</v>
      </c>
      <c r="I12" s="51">
        <f>dane!U8*1000</f>
        <v>130800.00000000001</v>
      </c>
      <c r="J12" s="50" t="str">
        <f>dane!S8</f>
        <v>360x360x270</v>
      </c>
      <c r="K12" s="50">
        <f>dane!Y8</f>
        <v>22.56</v>
      </c>
      <c r="N12" s="55"/>
    </row>
    <row r="13" spans="1:17" ht="20.100000000000001" customHeight="1">
      <c r="A13" s="71">
        <v>8</v>
      </c>
      <c r="B13" s="71" t="str">
        <f>dane!B9</f>
        <v>W0201040025C0002</v>
      </c>
      <c r="C13" s="71" t="str">
        <f>dane!C9</f>
        <v>40X25 E-201 2R 76/10900 OUT</v>
      </c>
      <c r="D13" s="50">
        <f>dane!G9</f>
        <v>0.78764525993883794</v>
      </c>
      <c r="E13" s="50">
        <f>dane!H9</f>
        <v>8.5853333333333346</v>
      </c>
      <c r="F13" s="51">
        <f>dane!M9</f>
        <v>10900</v>
      </c>
      <c r="G13" s="50">
        <f>dane!W9</f>
        <v>103.02400000000002</v>
      </c>
      <c r="H13" s="50">
        <f>dane!T9</f>
        <v>12</v>
      </c>
      <c r="I13" s="51">
        <f>dane!U9*1000</f>
        <v>130800.00000000001</v>
      </c>
      <c r="J13" s="50" t="str">
        <f>dane!S9</f>
        <v>360x360x270</v>
      </c>
      <c r="K13" s="50">
        <f>dane!Y9</f>
        <v>25.44</v>
      </c>
      <c r="N13" s="54"/>
    </row>
    <row r="14" spans="1:17" ht="20.100000000000001" customHeight="1">
      <c r="A14" s="71">
        <v>9</v>
      </c>
      <c r="B14" s="71" t="str">
        <f>dane!B10</f>
        <v>W0201040030C0002</v>
      </c>
      <c r="C14" s="71" t="str">
        <f>dane!C10</f>
        <v>40X30 E-201 1R 76/4650 OUT</v>
      </c>
      <c r="D14" s="50">
        <f>dane!G10</f>
        <v>0.93896057347670248</v>
      </c>
      <c r="E14" s="50">
        <f>dane!H10</f>
        <v>4.3661666666666656</v>
      </c>
      <c r="F14" s="51">
        <f>dane!M10</f>
        <v>4650</v>
      </c>
      <c r="G14" s="50">
        <f>dane!W10</f>
        <v>104.788</v>
      </c>
      <c r="H14" s="50">
        <f>dane!T10</f>
        <v>24</v>
      </c>
      <c r="I14" s="51">
        <f>dane!U10*1000</f>
        <v>111600</v>
      </c>
      <c r="J14" s="50" t="str">
        <f>dane!S10</f>
        <v>360x360x270</v>
      </c>
      <c r="K14" s="50">
        <f>dane!Y10</f>
        <v>23.04</v>
      </c>
      <c r="N14" s="55"/>
    </row>
    <row r="15" spans="1:17" ht="20.100000000000001" customHeight="1">
      <c r="A15" s="71">
        <v>10</v>
      </c>
      <c r="B15" s="71" t="str">
        <f>dane!B11</f>
        <v>W0201040040C0007</v>
      </c>
      <c r="C15" s="71" t="str">
        <f>dane!C11</f>
        <v>40X40 E-201 1R 76/3000 OUT</v>
      </c>
      <c r="D15" s="50">
        <f>dane!G11</f>
        <v>1.2404166666666667</v>
      </c>
      <c r="E15" s="50">
        <f>dane!H11</f>
        <v>3.7212499999999999</v>
      </c>
      <c r="F15" s="51">
        <f>dane!M11</f>
        <v>3000</v>
      </c>
      <c r="G15" s="50">
        <f>dane!W11</f>
        <v>119.08</v>
      </c>
      <c r="H15" s="50">
        <f>dane!T11</f>
        <v>32</v>
      </c>
      <c r="I15" s="51">
        <f>dane!U11*1000</f>
        <v>96000</v>
      </c>
      <c r="J15" s="50" t="str">
        <f>dane!S11</f>
        <v>345x345x360</v>
      </c>
      <c r="K15" s="50">
        <f>dane!Y11</f>
        <v>26.24</v>
      </c>
      <c r="N15" s="55"/>
    </row>
    <row r="16" spans="1:17" ht="20.100000000000001" customHeight="1">
      <c r="A16" s="71">
        <v>11</v>
      </c>
      <c r="B16" s="80" t="str">
        <f>dane!B12</f>
        <v>W0201045018C0005</v>
      </c>
      <c r="C16" s="71" t="str">
        <f>dane!C12</f>
        <v>45X18 E-201 1R 76/7000 OUT</v>
      </c>
      <c r="D16" s="50">
        <f>dane!G12</f>
        <v>0.65595238095238095</v>
      </c>
      <c r="E16" s="50">
        <f>dane!H12</f>
        <v>4.5916666666666668</v>
      </c>
      <c r="F16" s="51">
        <f>dane!M12</f>
        <v>7000</v>
      </c>
      <c r="G16" s="50">
        <f>dane!W12</f>
        <v>110.2</v>
      </c>
      <c r="H16" s="50">
        <f>dane!T12</f>
        <v>24</v>
      </c>
      <c r="I16" s="51">
        <f>dane!U12*1000</f>
        <v>168000</v>
      </c>
      <c r="J16" s="50" t="str">
        <f>dane!S12</f>
        <v>360x360x310</v>
      </c>
      <c r="K16" s="50">
        <f>dane!Y12</f>
        <v>25.44</v>
      </c>
    </row>
    <row r="17" spans="1:11" ht="20.100000000000001" customHeight="1">
      <c r="A17" s="71">
        <v>12</v>
      </c>
      <c r="B17" s="71" t="str">
        <f>dane!B13</f>
        <v>W0201045025C0001</v>
      </c>
      <c r="C17" s="71" t="str">
        <f>dane!C13</f>
        <v>45X25 E-201 2R 76/10900 OUT</v>
      </c>
      <c r="D17" s="50">
        <f>dane!G13</f>
        <v>0.87764525993883791</v>
      </c>
      <c r="E17" s="50">
        <f>dane!H13</f>
        <v>9.5663333333333345</v>
      </c>
      <c r="F17" s="51">
        <f>dane!M13</f>
        <v>10900</v>
      </c>
      <c r="G17" s="50">
        <f>dane!W13</f>
        <v>114.79600000000001</v>
      </c>
      <c r="H17" s="50">
        <f>dane!T13</f>
        <v>12</v>
      </c>
      <c r="I17" s="51">
        <f>dane!U13*1000</f>
        <v>130800.00000000001</v>
      </c>
      <c r="J17" s="50" t="str">
        <f>dane!S13</f>
        <v>360x360x310</v>
      </c>
      <c r="K17" s="50">
        <f>dane!Y13</f>
        <v>25.44</v>
      </c>
    </row>
    <row r="18" spans="1:11" ht="20.100000000000001" customHeight="1">
      <c r="A18" s="71">
        <v>13</v>
      </c>
      <c r="B18" s="71" t="str">
        <f>dane!B14</f>
        <v>W0201045025C0002</v>
      </c>
      <c r="C18" s="71" t="str">
        <f>dane!C14</f>
        <v>45X25 E-201 1R 76/5450 OUT</v>
      </c>
      <c r="D18" s="50">
        <f>dane!G14</f>
        <v>0.87764525993883791</v>
      </c>
      <c r="E18" s="50">
        <f>dane!H14</f>
        <v>4.7831666666666672</v>
      </c>
      <c r="F18" s="51">
        <f>dane!M14</f>
        <v>5450</v>
      </c>
      <c r="G18" s="50">
        <f>dane!W14</f>
        <v>114.79600000000001</v>
      </c>
      <c r="H18" s="50">
        <f>dane!T14</f>
        <v>24</v>
      </c>
      <c r="I18" s="51">
        <f>dane!U14*1000</f>
        <v>130800.00000000001</v>
      </c>
      <c r="J18" s="50" t="str">
        <f>dane!S14</f>
        <v>360x360x310</v>
      </c>
      <c r="K18" s="50">
        <f>dane!Y14</f>
        <v>25.44</v>
      </c>
    </row>
    <row r="19" spans="1:11" ht="20.100000000000001" customHeight="1">
      <c r="A19" s="71">
        <v>14</v>
      </c>
      <c r="B19" s="71" t="str">
        <f>dane!B15</f>
        <v>W0201050025C0002</v>
      </c>
      <c r="C19" s="71" t="str">
        <f>dane!C15</f>
        <v>50X25 E-201 1R 76/5450 OUT</v>
      </c>
      <c r="D19" s="50">
        <f>dane!G15</f>
        <v>1.0076452599388379</v>
      </c>
      <c r="E19" s="50">
        <f>dane!H15</f>
        <v>5.4916666666666671</v>
      </c>
      <c r="F19" s="51">
        <f>dane!M15</f>
        <v>5450</v>
      </c>
      <c r="G19" s="50">
        <f>dane!W15</f>
        <v>131.80000000000001</v>
      </c>
      <c r="H19" s="50">
        <f>dane!T15</f>
        <v>24</v>
      </c>
      <c r="I19" s="51">
        <f>dane!U15*1000</f>
        <v>130800.00000000001</v>
      </c>
      <c r="J19" s="50" t="str">
        <f>dane!S15</f>
        <v>360x360x330</v>
      </c>
      <c r="K19" s="50">
        <f>dane!Y15</f>
        <v>28.32</v>
      </c>
    </row>
    <row r="20" spans="1:11" ht="20.100000000000001" customHeight="1">
      <c r="A20" s="71">
        <v>15</v>
      </c>
      <c r="B20" s="71" t="str">
        <f>dane!B16</f>
        <v>W0201050025C0004</v>
      </c>
      <c r="C20" s="71" t="str">
        <f>dane!C16</f>
        <v>50X25 E-201 2R  76/10900 OUT</v>
      </c>
      <c r="D20" s="50">
        <f>dane!G16</f>
        <v>1.0076452599388379</v>
      </c>
      <c r="E20" s="50">
        <f>dane!H16</f>
        <v>10.983333333333334</v>
      </c>
      <c r="F20" s="51">
        <f>dane!M16</f>
        <v>10900</v>
      </c>
      <c r="G20" s="50">
        <f>dane!W16</f>
        <v>131.80000000000001</v>
      </c>
      <c r="H20" s="50">
        <f>dane!T16</f>
        <v>12</v>
      </c>
      <c r="I20" s="51">
        <f>dane!U16*1000</f>
        <v>130800.00000000001</v>
      </c>
      <c r="J20" s="50" t="str">
        <f>dane!S16</f>
        <v>360x360x330</v>
      </c>
      <c r="K20" s="50">
        <f>dane!Y16</f>
        <v>25.44</v>
      </c>
    </row>
    <row r="21" spans="1:11" ht="20.100000000000001" customHeight="1">
      <c r="A21" s="71">
        <v>16</v>
      </c>
      <c r="B21" s="71" t="str">
        <f>dane!B17</f>
        <v>W0201050030C0001</v>
      </c>
      <c r="C21" s="71" t="str">
        <f>dane!C17</f>
        <v>50X30 E-201 1R 76/4650 OUT</v>
      </c>
      <c r="D21" s="50">
        <f>dane!G17</f>
        <v>1.1389605734767023</v>
      </c>
      <c r="E21" s="50">
        <f>dane!H17</f>
        <v>5.2961666666666662</v>
      </c>
      <c r="F21" s="51">
        <f>dane!M17</f>
        <v>4650</v>
      </c>
      <c r="G21" s="50">
        <f>dane!W17</f>
        <v>127.10799999999998</v>
      </c>
      <c r="H21" s="50">
        <f>dane!T17</f>
        <v>24</v>
      </c>
      <c r="I21" s="51">
        <f>dane!U17*1000</f>
        <v>111600</v>
      </c>
      <c r="J21" s="50" t="str">
        <f>dane!S17</f>
        <v>360x360x330</v>
      </c>
      <c r="K21" s="50">
        <f>dane!Y17</f>
        <v>28.799999999999997</v>
      </c>
    </row>
    <row r="22" spans="1:11" ht="20.100000000000001" customHeight="1">
      <c r="A22" s="71">
        <v>17</v>
      </c>
      <c r="B22" s="71" t="str">
        <f>dane!B18</f>
        <v>W0201050030C0003</v>
      </c>
      <c r="C22" s="71" t="str">
        <f>dane!C18</f>
        <v>50X30 E-201 2R 76/9300 OUT</v>
      </c>
      <c r="D22" s="50">
        <f>dane!G18</f>
        <v>1.1389605734767023</v>
      </c>
      <c r="E22" s="50">
        <f>dane!H18</f>
        <v>10.592333333333332</v>
      </c>
      <c r="F22" s="51">
        <f>dane!M18</f>
        <v>9300</v>
      </c>
      <c r="G22" s="50">
        <f>dane!W18</f>
        <v>127.10799999999998</v>
      </c>
      <c r="H22" s="50">
        <f>dane!T18</f>
        <v>12</v>
      </c>
      <c r="I22" s="51">
        <f>dane!U18*1000</f>
        <v>111600</v>
      </c>
      <c r="J22" s="50" t="str">
        <f>dane!S18</f>
        <v>360x360x330</v>
      </c>
      <c r="K22" s="50">
        <f>dane!Y18</f>
        <v>28.56</v>
      </c>
    </row>
    <row r="23" spans="1:11" ht="20.100000000000001" customHeight="1">
      <c r="A23" s="71">
        <v>18</v>
      </c>
      <c r="B23" s="71" t="str">
        <f>dane!B19</f>
        <v>W0201050040C0001</v>
      </c>
      <c r="C23" s="71" t="str">
        <f>dane!C19</f>
        <v>50X40 E-201 2R 76/7000 OUT</v>
      </c>
      <c r="D23" s="50">
        <f>dane!G19</f>
        <v>1.5219047619047619</v>
      </c>
      <c r="E23" s="50">
        <f>dane!H19</f>
        <v>10.653333333333334</v>
      </c>
      <c r="F23" s="51">
        <f>dane!M19</f>
        <v>7000</v>
      </c>
      <c r="G23" s="50">
        <f>dane!W19</f>
        <v>127.84</v>
      </c>
      <c r="H23" s="50">
        <f>dane!T19</f>
        <v>12</v>
      </c>
      <c r="I23" s="51">
        <f>dane!U19*1000</f>
        <v>84000</v>
      </c>
      <c r="J23" s="50" t="str">
        <f>dane!S19</f>
        <v>360x360x330</v>
      </c>
      <c r="K23" s="50">
        <f>dane!Y19</f>
        <v>28.56</v>
      </c>
    </row>
    <row r="24" spans="1:11" ht="20.100000000000001" customHeight="1">
      <c r="A24" s="71">
        <v>19</v>
      </c>
      <c r="B24" s="71" t="str">
        <f>dane!B20</f>
        <v>W0201050040C0002</v>
      </c>
      <c r="C24" s="71" t="str">
        <f>dane!C20</f>
        <v>50X40 E-201 1R 76/3500 OUT</v>
      </c>
      <c r="D24" s="50">
        <f>dane!G20</f>
        <v>1.5219047619047619</v>
      </c>
      <c r="E24" s="50">
        <f>dane!H20</f>
        <v>5.3266666666666671</v>
      </c>
      <c r="F24" s="51">
        <f>dane!M20</f>
        <v>3500</v>
      </c>
      <c r="G24" s="50">
        <f>dane!W20</f>
        <v>127.84</v>
      </c>
      <c r="H24" s="50">
        <f>dane!T20</f>
        <v>24</v>
      </c>
      <c r="I24" s="51">
        <f>dane!U20*1000</f>
        <v>84000</v>
      </c>
      <c r="J24" s="50" t="str">
        <f>dane!S20</f>
        <v>360x360x330</v>
      </c>
      <c r="K24" s="50">
        <f>dane!Y20</f>
        <v>28.799999999999997</v>
      </c>
    </row>
    <row r="25" spans="1:11" ht="20.100000000000001" customHeight="1">
      <c r="A25" s="71">
        <v>20</v>
      </c>
      <c r="B25" s="71" t="str">
        <f>dane!B21</f>
        <v>W0201060040C0001</v>
      </c>
      <c r="C25" s="71" t="str">
        <f>dane!C21</f>
        <v>60X40 E-201 1R 76/3500 OUT</v>
      </c>
      <c r="D25" s="50">
        <f>dane!G21</f>
        <v>1.8442857142857143</v>
      </c>
      <c r="E25" s="50">
        <f>dane!H21</f>
        <v>6.4550000000000001</v>
      </c>
      <c r="F25" s="51">
        <f>dane!M21</f>
        <v>3500</v>
      </c>
      <c r="G25" s="50">
        <f>dane!W21</f>
        <v>129.1</v>
      </c>
      <c r="H25" s="50">
        <f>dane!T21</f>
        <v>20</v>
      </c>
      <c r="I25" s="51">
        <f>dane!U21*1000</f>
        <v>70000</v>
      </c>
      <c r="J25" s="50" t="str">
        <f>dane!S21</f>
        <v>360x360x330</v>
      </c>
      <c r="K25" s="50">
        <f>dane!Y21</f>
        <v>28.4</v>
      </c>
    </row>
    <row r="26" spans="1:11" ht="20.100000000000001" customHeight="1">
      <c r="A26" s="71">
        <v>21</v>
      </c>
      <c r="B26" s="71" t="str">
        <f>dane!B22</f>
        <v>W0201060049C0001</v>
      </c>
      <c r="C26" s="71" t="str">
        <f>dane!C22</f>
        <v>60X49 E-201 1R 76/2900 OUT</v>
      </c>
      <c r="D26" s="50">
        <f>dane!G22</f>
        <v>2.2472413793103447</v>
      </c>
      <c r="E26" s="50">
        <f>dane!H22</f>
        <v>6.5170000000000003</v>
      </c>
      <c r="F26" s="51">
        <f>dane!M22</f>
        <v>2900</v>
      </c>
      <c r="G26" s="50">
        <f>dane!W22</f>
        <v>130.34</v>
      </c>
      <c r="H26" s="50">
        <f>dane!T22</f>
        <v>20</v>
      </c>
      <c r="I26" s="51">
        <f>dane!U22*1000</f>
        <v>58000</v>
      </c>
      <c r="J26" s="50" t="str">
        <f>dane!S22</f>
        <v>360x360x330</v>
      </c>
      <c r="K26" s="50">
        <f>dane!Y22</f>
        <v>29</v>
      </c>
    </row>
    <row r="27" spans="1:11" ht="20.100000000000001" customHeight="1">
      <c r="A27" s="71">
        <v>22</v>
      </c>
      <c r="B27" s="71" t="str">
        <f>dane!B23</f>
        <v>W0201068045C0001</v>
      </c>
      <c r="C27" s="71" t="str">
        <f>dane!C23</f>
        <v>68X45 E-201 1R 76/3150 OUT</v>
      </c>
      <c r="D27" s="50">
        <f>dane!G23</f>
        <v>2.2498412698412698</v>
      </c>
      <c r="E27" s="50">
        <f>dane!H23</f>
        <v>7.0869999999999997</v>
      </c>
      <c r="F27" s="51">
        <f>dane!M23</f>
        <v>3150</v>
      </c>
      <c r="G27" s="50">
        <f>dane!W23</f>
        <v>113.392</v>
      </c>
      <c r="H27" s="50">
        <f>dane!T23</f>
        <v>16</v>
      </c>
      <c r="I27" s="51">
        <f>dane!U23*1000</f>
        <v>50400</v>
      </c>
      <c r="J27" s="50" t="str">
        <f>dane!S23</f>
        <v>360x360x310</v>
      </c>
      <c r="K27" s="50">
        <f>dane!Y23</f>
        <v>25.92</v>
      </c>
    </row>
    <row r="28" spans="1:11" ht="20.100000000000001" customHeight="1">
      <c r="A28" s="71">
        <v>23</v>
      </c>
      <c r="B28" s="71" t="str">
        <f>dane!B24</f>
        <v>W0201070033C0001</v>
      </c>
      <c r="C28" s="71" t="str">
        <f>dane!C24</f>
        <v>70X33 E-201 1R 76/4200 OUT</v>
      </c>
      <c r="D28" s="50">
        <f>dane!G24</f>
        <v>1.7148809523809523</v>
      </c>
      <c r="E28" s="50">
        <f>dane!H24</f>
        <v>7.2024999999999997</v>
      </c>
      <c r="F28" s="51">
        <f>dane!M24</f>
        <v>4200</v>
      </c>
      <c r="G28" s="50">
        <f>dane!W24</f>
        <v>115.24</v>
      </c>
      <c r="H28" s="50">
        <f>dane!T24</f>
        <v>16</v>
      </c>
      <c r="I28" s="51">
        <f>dane!U24*1000</f>
        <v>67200</v>
      </c>
      <c r="J28" s="50" t="str">
        <f>dane!S24</f>
        <v>360x360x310</v>
      </c>
      <c r="K28" s="50">
        <f>dane!Y24</f>
        <v>26.24</v>
      </c>
    </row>
    <row r="29" spans="1:11" ht="20.100000000000001" customHeight="1">
      <c r="A29" s="71">
        <v>24</v>
      </c>
      <c r="B29" s="71" t="str">
        <f>dane!B25</f>
        <v>W0201080040C0001</v>
      </c>
      <c r="C29" s="71" t="str">
        <f>dane!C25</f>
        <v>80X40 E-201 1R 76/3500 OUT</v>
      </c>
      <c r="D29" s="50">
        <f>dane!G25</f>
        <v>2.3978571428571427</v>
      </c>
      <c r="E29" s="50">
        <f>dane!H25</f>
        <v>8.3925000000000001</v>
      </c>
      <c r="F29" s="51">
        <f>dane!M25</f>
        <v>3500</v>
      </c>
      <c r="G29" s="50">
        <f>dane!W25</f>
        <v>134.28</v>
      </c>
      <c r="H29" s="50">
        <f>dane!T25</f>
        <v>16</v>
      </c>
      <c r="I29" s="51">
        <f>dane!U25*1000</f>
        <v>56000</v>
      </c>
      <c r="J29" s="50" t="str">
        <f>dane!S25</f>
        <v>360x360x330</v>
      </c>
      <c r="K29" s="50">
        <f>dane!Y25</f>
        <v>30.08</v>
      </c>
    </row>
    <row r="30" spans="1:11" ht="20.100000000000001" customHeight="1">
      <c r="A30" s="71">
        <v>25</v>
      </c>
      <c r="B30" s="71" t="str">
        <f>dane!B26</f>
        <v>W0201080049C0001</v>
      </c>
      <c r="C30" s="71" t="str">
        <f>dane!C26</f>
        <v>80X49 E-201 1R 76/2900 OUT</v>
      </c>
      <c r="D30" s="50">
        <f>dane!G26</f>
        <v>2.8715517241379311</v>
      </c>
      <c r="E30" s="50">
        <f>dane!H26</f>
        <v>8.3275000000000006</v>
      </c>
      <c r="F30" s="51">
        <f>dane!M26</f>
        <v>2900</v>
      </c>
      <c r="G30" s="50">
        <f>dane!W26</f>
        <v>133.24</v>
      </c>
      <c r="H30" s="50">
        <f>dane!T26</f>
        <v>16</v>
      </c>
      <c r="I30" s="51">
        <f>dane!U26*1000</f>
        <v>46400</v>
      </c>
      <c r="J30" s="50" t="str">
        <f>dane!S26</f>
        <v>360x360x330</v>
      </c>
      <c r="K30" s="50">
        <f>dane!Y26</f>
        <v>30.08</v>
      </c>
    </row>
    <row r="31" spans="1:11" ht="20.100000000000001" customHeight="1">
      <c r="A31" s="71">
        <v>26</v>
      </c>
      <c r="B31" s="71" t="str">
        <f>dane!B27</f>
        <v>W0201080059C0001</v>
      </c>
      <c r="C31" s="71" t="str">
        <f>dane!C27</f>
        <v>80X59,5 E-201 1R 76/2000 OUT</v>
      </c>
      <c r="D31" s="50">
        <f>dane!G27</f>
        <v>3.4212500000000001</v>
      </c>
      <c r="E31" s="50">
        <f>dane!H27</f>
        <v>6.8425000000000002</v>
      </c>
      <c r="F31" s="51">
        <f>dane!M27</f>
        <v>2000</v>
      </c>
      <c r="G31" s="50">
        <f>dane!W27</f>
        <v>109.48</v>
      </c>
      <c r="H31" s="50">
        <f>dane!T27</f>
        <v>16</v>
      </c>
      <c r="I31" s="51">
        <f>dane!U27*1000</f>
        <v>32000</v>
      </c>
      <c r="J31" s="50" t="str">
        <f>dane!S27</f>
        <v>360x360x330</v>
      </c>
      <c r="K31" s="50">
        <f>dane!Y27</f>
        <v>25.92</v>
      </c>
    </row>
    <row r="32" spans="1:11" ht="20.100000000000001" customHeight="1">
      <c r="A32" s="71">
        <v>27</v>
      </c>
      <c r="B32" s="71" t="str">
        <f>dane!B28</f>
        <v>W0201100040C0001</v>
      </c>
      <c r="C32" s="71" t="str">
        <f>dane!C28</f>
        <v>100X40 E-201 1R 76/3500 OUT</v>
      </c>
      <c r="D32" s="50">
        <f>dane!G28</f>
        <v>3.0238095238095237</v>
      </c>
      <c r="E32" s="50">
        <f>dane!H28</f>
        <v>10.583333333333334</v>
      </c>
      <c r="F32" s="51">
        <f>dane!M28</f>
        <v>3500</v>
      </c>
      <c r="G32" s="50">
        <f>dane!W28</f>
        <v>127</v>
      </c>
      <c r="H32" s="50">
        <f>dane!T28</f>
        <v>12</v>
      </c>
      <c r="I32" s="51">
        <f>dane!U28*1000</f>
        <v>42000</v>
      </c>
      <c r="J32" s="50" t="str">
        <f>dane!S28</f>
        <v>360x360x310</v>
      </c>
      <c r="K32" s="50">
        <f>dane!Y28</f>
        <v>28.08</v>
      </c>
    </row>
    <row r="33" spans="1:11" ht="20.100000000000001" customHeight="1">
      <c r="A33" s="71">
        <v>28</v>
      </c>
      <c r="B33" s="71" t="str">
        <f>dane!B29</f>
        <v>W0201100049C0001</v>
      </c>
      <c r="C33" s="71" t="str">
        <f>dane!C29</f>
        <v>100X49 E-201 1R 76/2900 OUT</v>
      </c>
      <c r="D33" s="50">
        <f>dane!G29</f>
        <v>3.6387356321839079</v>
      </c>
      <c r="E33" s="50">
        <f>dane!H29</f>
        <v>10.552333333333333</v>
      </c>
      <c r="F33" s="51">
        <f>dane!M29</f>
        <v>2900</v>
      </c>
      <c r="G33" s="50">
        <f>dane!W29</f>
        <v>126.62799999999999</v>
      </c>
      <c r="H33" s="50">
        <f>dane!T29</f>
        <v>12</v>
      </c>
      <c r="I33" s="51">
        <f>dane!U29*1000</f>
        <v>34800</v>
      </c>
      <c r="J33" s="50" t="str">
        <f>dane!S29</f>
        <v>360x360x310</v>
      </c>
      <c r="K33" s="50">
        <f>dane!Y29</f>
        <v>28.56</v>
      </c>
    </row>
    <row r="34" spans="1:11" ht="20.100000000000001" customHeight="1">
      <c r="A34" s="71">
        <v>29</v>
      </c>
      <c r="B34" s="71" t="str">
        <f>dane!B30</f>
        <v>W0201100060C0001</v>
      </c>
      <c r="C34" s="71" t="str">
        <f>dane!C30</f>
        <v>100X59.5  E-201 1R 76/2400 OUT</v>
      </c>
      <c r="D34" s="50">
        <f>dane!G30</f>
        <v>4.3747222222222222</v>
      </c>
      <c r="E34" s="50">
        <f>dane!H30</f>
        <v>10.499333333333334</v>
      </c>
      <c r="F34" s="51">
        <f>dane!M30</f>
        <v>2400</v>
      </c>
      <c r="G34" s="50">
        <f>dane!W30</f>
        <v>125.992</v>
      </c>
      <c r="H34" s="50">
        <f>dane!T30</f>
        <v>12</v>
      </c>
      <c r="I34" s="51">
        <f>dane!U30*1000</f>
        <v>28800</v>
      </c>
      <c r="J34" s="50" t="str">
        <f>dane!S30</f>
        <v>360x360x310</v>
      </c>
      <c r="K34" s="50">
        <f>dane!Y30</f>
        <v>29.160000000000004</v>
      </c>
    </row>
    <row r="35" spans="1:11" ht="20.100000000000001" customHeight="1">
      <c r="A35" s="71">
        <v>30</v>
      </c>
      <c r="B35" s="71" t="str">
        <f>dane!B31</f>
        <v>W0201100070C0001</v>
      </c>
      <c r="C35" s="71" t="str">
        <f>dane!C31</f>
        <v>100X69.8  E-201 1R 76/2000 OUT</v>
      </c>
      <c r="D35" s="50">
        <f>dane!G31</f>
        <v>5.0216666666666674</v>
      </c>
      <c r="E35" s="50">
        <f>dane!H31</f>
        <v>10.043333333333335</v>
      </c>
      <c r="F35" s="51">
        <f>dane!M31</f>
        <v>2000</v>
      </c>
      <c r="G35" s="50">
        <f>dane!W31</f>
        <v>120.52000000000001</v>
      </c>
      <c r="H35" s="50">
        <f>dane!T31</f>
        <v>12</v>
      </c>
      <c r="I35" s="51">
        <f>dane!U31*1000</f>
        <v>24000</v>
      </c>
      <c r="J35" s="50" t="str">
        <f>dane!S31</f>
        <v>360x360x310</v>
      </c>
      <c r="K35" s="50">
        <f>dane!Y31</f>
        <v>27.839999999999996</v>
      </c>
    </row>
    <row r="36" spans="1:11" ht="20.100000000000001" customHeight="1">
      <c r="A36" s="71">
        <v>31</v>
      </c>
      <c r="B36" s="71" t="str">
        <f>dane!B32</f>
        <v>W0201100099C0002</v>
      </c>
      <c r="C36" s="71" t="str">
        <f>dane!C32</f>
        <v xml:space="preserve">100X99 E-201 1R 76/1450 OUT PERFO      </v>
      </c>
      <c r="D36" s="50">
        <f>dane!G32</f>
        <v>7.2474712643678165</v>
      </c>
      <c r="E36" s="50">
        <f>dane!H32</f>
        <v>10.508833333333333</v>
      </c>
      <c r="F36" s="51">
        <f>dane!M32</f>
        <v>1450</v>
      </c>
      <c r="G36" s="50">
        <f>dane!W32</f>
        <v>126.10599999999999</v>
      </c>
      <c r="H36" s="50">
        <f>dane!T32</f>
        <v>12</v>
      </c>
      <c r="I36" s="51">
        <f>dane!U32*1000</f>
        <v>17400</v>
      </c>
      <c r="J36" s="50" t="str">
        <f>dane!S32</f>
        <v>360x360x310</v>
      </c>
      <c r="K36" s="50">
        <f>dane!Y32</f>
        <v>28.56</v>
      </c>
    </row>
    <row r="37" spans="1:11" ht="20.100000000000001" customHeight="1">
      <c r="A37" s="71">
        <v>32</v>
      </c>
      <c r="B37" s="71" t="str">
        <f>dane!B33</f>
        <v>W0201100212C0003</v>
      </c>
      <c r="C37" s="71" t="str">
        <f>dane!C33</f>
        <v xml:space="preserve">100X212 E-201 1R 76/1000 OUT   </v>
      </c>
      <c r="D37" s="50">
        <f>dane!G33</f>
        <v>15.201111111111111</v>
      </c>
      <c r="E37" s="50">
        <f>dane!H33</f>
        <v>15.201111111111111</v>
      </c>
      <c r="F37" s="51">
        <f>dane!M33</f>
        <v>1000</v>
      </c>
      <c r="G37" s="50">
        <f>dane!W33</f>
        <v>136.81</v>
      </c>
      <c r="H37" s="50">
        <f>dane!T33</f>
        <v>9</v>
      </c>
      <c r="I37" s="51">
        <f>dane!U33*1000</f>
        <v>9000</v>
      </c>
      <c r="J37" s="50" t="str">
        <f>dane!S33</f>
        <v>395x395x310</v>
      </c>
      <c r="K37" s="50">
        <f>dane!Y33</f>
        <v>30.69</v>
      </c>
    </row>
    <row r="38" spans="1:11" ht="20.100000000000001" customHeight="1">
      <c r="A38" s="71">
        <v>33</v>
      </c>
      <c r="B38" s="71" t="str">
        <f>dane!B34</f>
        <v>W0201105148C0001</v>
      </c>
      <c r="C38" s="71" t="str">
        <f>dane!C34</f>
        <v>105X148 E-201 1R 76/1000 OUT</v>
      </c>
      <c r="D38" s="50">
        <f>dane!G34</f>
        <v>11.053333333333335</v>
      </c>
      <c r="E38" s="50">
        <f>dane!H34</f>
        <v>11.053333333333335</v>
      </c>
      <c r="F38" s="51">
        <f>dane!M34</f>
        <v>1000</v>
      </c>
      <c r="G38" s="50">
        <f>dane!W34</f>
        <v>132.64000000000001</v>
      </c>
      <c r="H38" s="50">
        <f>dane!T34</f>
        <v>12</v>
      </c>
      <c r="I38" s="51">
        <f>dane!U34*1000</f>
        <v>12000</v>
      </c>
      <c r="J38" s="50" t="str">
        <f>dane!S34</f>
        <v>360x360x330</v>
      </c>
      <c r="K38" s="50">
        <f>dane!Y34</f>
        <v>30.72</v>
      </c>
    </row>
    <row r="39" spans="1:11" ht="20.100000000000001" customHeight="1">
      <c r="A39" s="71">
        <v>34</v>
      </c>
      <c r="B39" s="71" t="str">
        <f>dane!B35</f>
        <v>W0201148210C0002</v>
      </c>
      <c r="C39" s="71" t="str">
        <f>dane!C35</f>
        <v>148X210 E-201 1R 76/700 OUT</v>
      </c>
      <c r="D39" s="50">
        <f>dane!G35</f>
        <v>22.248571428571431</v>
      </c>
      <c r="E39" s="50">
        <f>dane!H35</f>
        <v>15.574000000000002</v>
      </c>
      <c r="F39" s="51">
        <f>dane!M35</f>
        <v>700</v>
      </c>
      <c r="G39" s="50">
        <f>dane!W35</f>
        <v>124.592</v>
      </c>
      <c r="H39" s="50">
        <f>dane!T35</f>
        <v>8</v>
      </c>
      <c r="I39" s="51">
        <f>dane!U35*1000</f>
        <v>5600</v>
      </c>
      <c r="J39" s="50" t="str">
        <f>dane!S35</f>
        <v>360x360x310</v>
      </c>
      <c r="K39" s="50">
        <f>dane!Y35</f>
        <v>29.6</v>
      </c>
    </row>
    <row r="40" spans="1:11" ht="20.100000000000001" customHeight="1">
      <c r="A40" s="71">
        <v>35</v>
      </c>
      <c r="B40" s="71" t="str">
        <f>dane!B36</f>
        <v>W0201148210C0005</v>
      </c>
      <c r="C40" s="71" t="str">
        <f>dane!C36</f>
        <v>148X210 E-201 1R 76/700 OUT PERFO</v>
      </c>
      <c r="D40" s="50">
        <f>dane!G36</f>
        <v>22.498571428571427</v>
      </c>
      <c r="E40" s="50">
        <f>dane!H36</f>
        <v>15.749000000000001</v>
      </c>
      <c r="F40" s="51">
        <f>dane!M36</f>
        <v>700</v>
      </c>
      <c r="G40" s="50">
        <f>dane!W36</f>
        <v>125.99199999999999</v>
      </c>
      <c r="H40" s="50">
        <f>dane!T36</f>
        <v>8</v>
      </c>
      <c r="I40" s="51">
        <f>dane!U36*1000</f>
        <v>5600</v>
      </c>
      <c r="J40" s="50" t="str">
        <f>dane!S36</f>
        <v>360x360x310</v>
      </c>
      <c r="K40" s="50">
        <f>dane!Y36</f>
        <v>29.6</v>
      </c>
    </row>
    <row r="41" spans="1:11" ht="20.100000000000001" customHeight="1">
      <c r="A41" s="71">
        <v>36</v>
      </c>
      <c r="B41" s="71" t="str">
        <f>dane!B37</f>
        <v>W0201148210C0001</v>
      </c>
      <c r="C41" s="71" t="str">
        <f>dane!C37</f>
        <v>148X210 E-201 1R 76/1000 OUT PERFO</v>
      </c>
      <c r="D41" s="50">
        <f>dane!G37</f>
        <v>22.416666666666668</v>
      </c>
      <c r="E41" s="50">
        <f>dane!H37</f>
        <v>22.416666666666668</v>
      </c>
      <c r="F41" s="51">
        <f>dane!M37</f>
        <v>1000</v>
      </c>
      <c r="G41" s="50">
        <f>dane!W37</f>
        <v>134.5</v>
      </c>
      <c r="H41" s="50">
        <f>dane!T37</f>
        <v>6</v>
      </c>
      <c r="I41" s="51">
        <f>dane!U37*1000</f>
        <v>6000</v>
      </c>
      <c r="J41" s="50" t="str">
        <f>dane!S37</f>
        <v>395x395x310</v>
      </c>
      <c r="K41" s="50">
        <f>dane!Y37</f>
        <v>30.599999999999998</v>
      </c>
    </row>
    <row r="59" spans="4:14" s="88" customFormat="1" ht="20.100000000000001" customHeight="1">
      <c r="D59" s="89"/>
      <c r="E59" s="89"/>
      <c r="F59" s="90"/>
      <c r="G59" s="89"/>
      <c r="H59" s="89"/>
      <c r="I59" s="90"/>
      <c r="J59" s="89"/>
      <c r="K59" s="89"/>
      <c r="N59" s="87"/>
    </row>
    <row r="62" spans="4:14" s="88" customFormat="1" ht="20.100000000000001" customHeight="1">
      <c r="D62" s="89"/>
      <c r="E62" s="89"/>
      <c r="F62" s="90"/>
      <c r="G62" s="89"/>
      <c r="H62" s="89"/>
      <c r="I62" s="90"/>
      <c r="J62" s="89"/>
      <c r="K62" s="89"/>
      <c r="N62" s="87"/>
    </row>
    <row r="63" spans="4:14" s="88" customFormat="1" ht="20.100000000000001" customHeight="1">
      <c r="D63" s="89"/>
      <c r="E63" s="89"/>
      <c r="F63" s="90"/>
      <c r="G63" s="89"/>
      <c r="H63" s="89"/>
      <c r="I63" s="90"/>
      <c r="J63" s="89"/>
      <c r="K63" s="89"/>
      <c r="N63" s="87"/>
    </row>
  </sheetData>
  <mergeCells count="1">
    <mergeCell ref="I1:K3"/>
  </mergeCells>
  <dataValidations count="1">
    <dataValidation type="list" allowBlank="1" showInputMessage="1" showErrorMessage="1" sqref="B1">
      <formula1>english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Y6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1" sqref="B11"/>
    </sheetView>
  </sheetViews>
  <sheetFormatPr defaultRowHeight="20.100000000000001" customHeight="1"/>
  <cols>
    <col min="1" max="1" width="2.875" style="91" customWidth="1"/>
    <col min="2" max="2" width="16.25" style="91" customWidth="1"/>
    <col min="3" max="3" width="29.625" style="91" bestFit="1" customWidth="1"/>
    <col min="4" max="8" width="12.625" style="91" customWidth="1"/>
    <col min="9" max="12" width="10.625" style="91" customWidth="1"/>
    <col min="13" max="14" width="9" style="91"/>
    <col min="15" max="15" width="64.875" style="91" bestFit="1" customWidth="1"/>
    <col min="16" max="16" width="19.75" style="91" bestFit="1" customWidth="1"/>
    <col min="17" max="17" width="8.375" style="91" bestFit="1" customWidth="1"/>
    <col min="18" max="18" width="18.875" style="91" customWidth="1"/>
    <col min="19" max="19" width="11.25" style="91" customWidth="1"/>
    <col min="20" max="20" width="9.875" style="91" bestFit="1" customWidth="1"/>
    <col min="21" max="21" width="15.875" style="91" bestFit="1" customWidth="1"/>
    <col min="22" max="22" width="18.25" style="91" bestFit="1" customWidth="1"/>
    <col min="23" max="23" width="14.25" style="91" bestFit="1" customWidth="1"/>
    <col min="24" max="24" width="12.125" style="91" bestFit="1" customWidth="1"/>
    <col min="25" max="16384" width="9" style="91"/>
  </cols>
  <sheetData>
    <row r="1" spans="1:25" ht="20.100000000000001" customHeight="1">
      <c r="A1" s="43"/>
      <c r="B1" s="42" t="s">
        <v>116</v>
      </c>
      <c r="C1" s="43"/>
      <c r="D1" s="44"/>
      <c r="E1" s="44"/>
      <c r="F1" s="45"/>
      <c r="G1" s="44"/>
      <c r="H1" s="44"/>
      <c r="I1" s="44"/>
      <c r="J1" s="45"/>
      <c r="K1" s="93" t="s">
        <v>138</v>
      </c>
      <c r="L1" s="93"/>
      <c r="M1" s="93"/>
      <c r="N1" s="43"/>
      <c r="O1" s="46"/>
      <c r="P1" s="43"/>
      <c r="Q1" s="43"/>
      <c r="R1" s="43"/>
      <c r="S1" s="43"/>
      <c r="T1" s="43"/>
      <c r="U1" s="43"/>
      <c r="V1" s="43"/>
      <c r="W1" s="43"/>
      <c r="X1" s="43"/>
    </row>
    <row r="2" spans="1:25" ht="20.100000000000001" customHeight="1">
      <c r="A2" s="43"/>
      <c r="B2" s="47" t="str">
        <f>IF($B$1="polski",dane!O60,IF($B$1="english",dane!O61))</f>
        <v>Cennik detaliczny etykiet papierowych e-201. Grupa wyrobów standardowych</v>
      </c>
      <c r="C2" s="43"/>
      <c r="D2" s="44"/>
      <c r="E2" s="44"/>
      <c r="F2" s="45"/>
      <c r="G2" s="44"/>
      <c r="H2" s="44"/>
      <c r="I2" s="44"/>
      <c r="K2" s="93"/>
      <c r="L2" s="93"/>
      <c r="M2" s="93"/>
      <c r="N2" s="43"/>
      <c r="O2" s="46"/>
      <c r="P2" s="43"/>
      <c r="Q2" s="43"/>
      <c r="R2" s="43"/>
      <c r="S2" s="43"/>
      <c r="T2" s="43"/>
      <c r="U2" s="43"/>
      <c r="V2" s="43"/>
      <c r="W2" s="43"/>
      <c r="X2" s="43"/>
    </row>
    <row r="3" spans="1:25" ht="20.100000000000001" customHeight="1">
      <c r="A3" s="43"/>
      <c r="B3" s="48" t="str">
        <f>IF($B$1="polski",dane!P60,IF($B$1="english",dane!P61))</f>
        <v>Obowiązuje od 04.02.2013.</v>
      </c>
      <c r="C3" s="43"/>
      <c r="D3" s="44"/>
      <c r="E3" s="44"/>
      <c r="F3" s="45"/>
      <c r="G3" s="44"/>
      <c r="H3" s="44" t="s">
        <v>135</v>
      </c>
      <c r="I3" s="44"/>
      <c r="J3" s="45"/>
      <c r="K3" s="93"/>
      <c r="L3" s="93"/>
      <c r="M3" s="93"/>
      <c r="N3" s="43"/>
      <c r="O3" s="46"/>
      <c r="P3" s="43"/>
      <c r="Q3" s="43"/>
      <c r="R3" s="43"/>
      <c r="S3" s="43"/>
      <c r="T3" s="43"/>
      <c r="U3" s="43"/>
      <c r="V3" s="43"/>
      <c r="W3" s="43"/>
      <c r="X3" s="43"/>
    </row>
    <row r="4" spans="1:25" ht="20.100000000000001" customHeight="1">
      <c r="A4" s="43"/>
      <c r="B4" s="48" t="str">
        <f>IF($B$1="polski",dane!Q60,IF($B$1="english",dane!Q61))</f>
        <v>Ceny netto.</v>
      </c>
      <c r="C4" s="43"/>
      <c r="D4" s="44"/>
      <c r="E4" s="44"/>
      <c r="F4" s="45"/>
      <c r="G4" s="44"/>
      <c r="H4" s="44"/>
      <c r="I4" s="44"/>
      <c r="J4" s="45"/>
      <c r="K4" s="44"/>
      <c r="L4" s="44"/>
      <c r="M4" s="43"/>
      <c r="N4" s="43"/>
      <c r="O4" s="46"/>
      <c r="P4" s="43"/>
      <c r="Q4" s="43"/>
      <c r="R4" s="43"/>
      <c r="S4" s="43"/>
      <c r="T4" s="43"/>
      <c r="U4" s="43"/>
      <c r="V4" s="43"/>
      <c r="W4" s="43"/>
      <c r="X4" s="43"/>
    </row>
    <row r="5" spans="1:25" ht="38.25">
      <c r="A5" s="39"/>
      <c r="B5" s="40" t="str">
        <f>IF($B$1="polski",dane!B60,IF($B$1="english",dane!B61))</f>
        <v xml:space="preserve">Symbol </v>
      </c>
      <c r="C5" s="40" t="str">
        <f>IF($B$1="polski",dane!C60,IF($B$1="english",dane!C61))</f>
        <v>Nazwa</v>
      </c>
      <c r="D5" s="41" t="str">
        <f>IF($B$1="polski",dane!D60,IF($B$1="english",dane!D61))</f>
        <v>Cena enduser
(euro/1000szt)</v>
      </c>
      <c r="E5" s="41" t="str">
        <f>IF($B$1="polski",dane!E60,IF($B$1="english",dane!E61))</f>
        <v>Cena z rabatem
Zakup na rolki
(euro/1000szt)</v>
      </c>
      <c r="F5" s="41" t="str">
        <f>IF($B$1="polski",dane!F60,IF($B$1="english",dane!F61))</f>
        <v>Cena z rabatem
(euro/rolkę)</v>
      </c>
      <c r="G5" s="41" t="str">
        <f>IF($B$1="polski",dane!G60,IF($B$1="english",dane!G61))</f>
        <v>Ilość etykiet na rolce
(szt.)</v>
      </c>
      <c r="H5" s="41" t="str">
        <f>IF($B$1="polski",dane!H60,IF($B$1="english",dane!H61))</f>
        <v>Cena z rabatem
Zakup na kartony
(euro/1000szt)</v>
      </c>
      <c r="I5" s="41" t="str">
        <f>IF($B$1="polski",dane!I60,IF($B$1="english",dane!I61))</f>
        <v>Cena kartonu z rabtem
(euro)</v>
      </c>
      <c r="J5" s="41" t="str">
        <f>IF($B$1="polski",dane!J60,IF($B$1="english",dane!J61))</f>
        <v>Ilość rolek w kartonie
(szt.)</v>
      </c>
      <c r="K5" s="41" t="str">
        <f>IF($B$1="polski",dane!K60,IF($B$1="english",dane!K61))</f>
        <v>Ilość etykiet w kartonie
(szt.)</v>
      </c>
      <c r="L5" s="41" t="str">
        <f>IF($B$1="polski",dane!L60,IF($B$1="english",dane!L61))</f>
        <v>Wymiar kartonu
(mm)</v>
      </c>
      <c r="M5" s="41" t="str">
        <f>IF($B$1="polski",dane!M60,IF($B$1="english",dane!M61))</f>
        <v>Waga kartonu
(kg)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20.100000000000001" customHeight="1">
      <c r="A6" s="71">
        <v>1</v>
      </c>
      <c r="B6" s="71" t="str">
        <f>dane!B2</f>
        <v>W0201032020C0001</v>
      </c>
      <c r="C6" s="71" t="str">
        <f>dane!C2</f>
        <v xml:space="preserve">32X20 E-201 1R 76/6650 OUT  </v>
      </c>
      <c r="D6" s="50">
        <f>dane!G2</f>
        <v>0.53417710944026731</v>
      </c>
      <c r="E6" s="50">
        <f>D6*(1-30%)</f>
        <v>0.3739239766081871</v>
      </c>
      <c r="F6" s="50">
        <f>dane!H2*(1-30%)</f>
        <v>2.4865944444444441</v>
      </c>
      <c r="G6" s="51">
        <f>dane!M2</f>
        <v>6650</v>
      </c>
      <c r="H6" s="79">
        <f>D6*(1-40%)</f>
        <v>0.32050626566416035</v>
      </c>
      <c r="I6" s="50">
        <f>dane!W2*(1-40%)</f>
        <v>76.729200000000006</v>
      </c>
      <c r="J6" s="50">
        <f>dane!T2</f>
        <v>36</v>
      </c>
      <c r="K6" s="51">
        <f>dane!U2*1000</f>
        <v>239400</v>
      </c>
      <c r="L6" s="50" t="str">
        <f>dane!S2</f>
        <v>360x360x330</v>
      </c>
      <c r="M6" s="50">
        <f>dane!Y2</f>
        <v>27.36</v>
      </c>
      <c r="N6" s="43"/>
      <c r="O6" s="43"/>
      <c r="P6" s="46"/>
      <c r="Q6" s="43"/>
      <c r="R6" s="43"/>
      <c r="S6" s="43"/>
      <c r="T6" s="43"/>
      <c r="U6" s="43"/>
      <c r="V6" s="43"/>
      <c r="W6" s="43"/>
      <c r="X6" s="43"/>
      <c r="Y6" s="43"/>
    </row>
    <row r="7" spans="1:25" ht="20.100000000000001" customHeight="1">
      <c r="A7" s="71">
        <v>2</v>
      </c>
      <c r="B7" s="71" t="str">
        <f>dane!B3</f>
        <v>W0201032020C0002</v>
      </c>
      <c r="C7" s="71" t="str">
        <f>dane!C3</f>
        <v>32X20 E-201 3R 76/19950 OUT</v>
      </c>
      <c r="D7" s="50">
        <f>dane!G3</f>
        <v>0.53417710944026731</v>
      </c>
      <c r="E7" s="50">
        <f t="shared" ref="E7:E41" si="0">D7*(1-30%)</f>
        <v>0.3739239766081871</v>
      </c>
      <c r="F7" s="50">
        <f>dane!H3*(1-30%)</f>
        <v>7.4597833333333314</v>
      </c>
      <c r="G7" s="51">
        <f>dane!M3</f>
        <v>19950</v>
      </c>
      <c r="H7" s="79">
        <f t="shared" ref="H7:H41" si="1">D7*(1-40%)</f>
        <v>0.32050626566416035</v>
      </c>
      <c r="I7" s="50">
        <f>dane!W3*(1-40%)</f>
        <v>76.729200000000006</v>
      </c>
      <c r="J7" s="50">
        <f>dane!T3</f>
        <v>12</v>
      </c>
      <c r="K7" s="51">
        <f>dane!U3*1000</f>
        <v>239400</v>
      </c>
      <c r="L7" s="50" t="str">
        <f>dane!S3</f>
        <v>360x360x330</v>
      </c>
      <c r="M7" s="50">
        <f>dane!Y3</f>
        <v>27.119999999999997</v>
      </c>
      <c r="N7" s="43"/>
      <c r="O7" s="43"/>
      <c r="P7" s="52"/>
      <c r="Q7" s="43"/>
      <c r="R7" s="43"/>
      <c r="S7" s="43"/>
      <c r="T7" s="43"/>
      <c r="U7" s="43"/>
      <c r="V7" s="43"/>
      <c r="W7" s="43"/>
      <c r="X7" s="43"/>
      <c r="Y7" s="43"/>
    </row>
    <row r="8" spans="1:25" ht="20.100000000000001" customHeight="1">
      <c r="A8" s="71">
        <v>3</v>
      </c>
      <c r="B8" s="71" t="str">
        <f>dane!B4</f>
        <v>W0201035025C0002</v>
      </c>
      <c r="C8" s="71" t="str">
        <f>dane!C4</f>
        <v>35.5X25.5  E-201 1R 76/5200 OUT</v>
      </c>
      <c r="D8" s="50">
        <f>dane!G4</f>
        <v>0.73600961538461529</v>
      </c>
      <c r="E8" s="50">
        <f t="shared" si="0"/>
        <v>0.51520673076923063</v>
      </c>
      <c r="F8" s="50">
        <f>dane!H4*(1-30%)</f>
        <v>2.6790749999999992</v>
      </c>
      <c r="G8" s="51">
        <f>dane!M4</f>
        <v>5200</v>
      </c>
      <c r="H8" s="79">
        <f t="shared" si="1"/>
        <v>0.44160576923076916</v>
      </c>
      <c r="I8" s="50">
        <f>dane!W4*(1-40%)</f>
        <v>73.483199999999997</v>
      </c>
      <c r="J8" s="50">
        <f>dane!T4</f>
        <v>32</v>
      </c>
      <c r="K8" s="51">
        <f>dane!U4*1000</f>
        <v>166400</v>
      </c>
      <c r="L8" s="50" t="str">
        <f>dane!S4</f>
        <v>360x360x310</v>
      </c>
      <c r="M8" s="50">
        <f>dane!Y4</f>
        <v>26.24</v>
      </c>
      <c r="N8" s="43"/>
      <c r="O8" s="43"/>
      <c r="P8" s="53"/>
      <c r="Q8" s="43"/>
      <c r="R8" s="43"/>
      <c r="S8" s="43"/>
      <c r="T8" s="43"/>
      <c r="U8" s="43"/>
      <c r="V8" s="43"/>
      <c r="W8" s="43"/>
      <c r="X8" s="43"/>
      <c r="Y8" s="43"/>
    </row>
    <row r="9" spans="1:25" ht="20.100000000000001" customHeight="1">
      <c r="A9" s="71">
        <v>4</v>
      </c>
      <c r="B9" s="71" t="str">
        <f>dane!B5</f>
        <v>W0201040014C0002</v>
      </c>
      <c r="C9" s="71" t="str">
        <f>dane!C5</f>
        <v xml:space="preserve">40X14 E-201 1R 76/9000 OUT    </v>
      </c>
      <c r="D9" s="50">
        <f>dane!G5</f>
        <v>0.53462962962962968</v>
      </c>
      <c r="E9" s="50">
        <f t="shared" si="0"/>
        <v>0.37424074074074076</v>
      </c>
      <c r="F9" s="50">
        <f>dane!H5*(1-30%)</f>
        <v>3.3681666666666663</v>
      </c>
      <c r="G9" s="51">
        <f>dane!M5</f>
        <v>9000</v>
      </c>
      <c r="H9" s="79">
        <f t="shared" si="1"/>
        <v>0.32077777777777777</v>
      </c>
      <c r="I9" s="50">
        <f>dane!W5*(1-40%)</f>
        <v>69.287999999999997</v>
      </c>
      <c r="J9" s="50">
        <f>dane!T5</f>
        <v>24</v>
      </c>
      <c r="K9" s="51">
        <f>dane!U5*1000</f>
        <v>216000</v>
      </c>
      <c r="L9" s="50" t="str">
        <f>dane!S5</f>
        <v>360x360x270</v>
      </c>
      <c r="M9" s="50">
        <f>dane!Y5</f>
        <v>23.04</v>
      </c>
      <c r="N9" s="43"/>
      <c r="O9" s="43"/>
      <c r="P9" s="53"/>
      <c r="Q9" s="43"/>
      <c r="R9" s="43"/>
      <c r="S9" s="43"/>
      <c r="T9" s="43"/>
      <c r="U9" s="43"/>
      <c r="V9" s="43"/>
      <c r="W9" s="43"/>
      <c r="X9" s="43"/>
      <c r="Y9" s="43"/>
    </row>
    <row r="10" spans="1:25" ht="20.100000000000001" customHeight="1">
      <c r="A10" s="71">
        <v>5</v>
      </c>
      <c r="B10" s="80" t="str">
        <f>dane!B6</f>
        <v>W0201040020C0007</v>
      </c>
      <c r="C10" s="71" t="str">
        <f>dane!C6</f>
        <v xml:space="preserve">40X20 E-201 2R 76/13000 OUT      </v>
      </c>
      <c r="D10" s="50">
        <f>dane!G6</f>
        <v>0.65641025641025641</v>
      </c>
      <c r="E10" s="50">
        <f t="shared" si="0"/>
        <v>0.45948717948717943</v>
      </c>
      <c r="F10" s="50">
        <f>dane!H6*(1-30%)</f>
        <v>5.9733333333333327</v>
      </c>
      <c r="G10" s="51">
        <f>dane!M6</f>
        <v>13000</v>
      </c>
      <c r="H10" s="79">
        <f t="shared" si="1"/>
        <v>0.39384615384615385</v>
      </c>
      <c r="I10" s="50">
        <f>dane!W6*(1-40%)</f>
        <v>61.44</v>
      </c>
      <c r="J10" s="50">
        <f>dane!T6</f>
        <v>12</v>
      </c>
      <c r="K10" s="51">
        <f>dane!U6*1000</f>
        <v>156000</v>
      </c>
      <c r="L10" s="50" t="str">
        <f>dane!S6</f>
        <v>360x360x270</v>
      </c>
      <c r="M10" s="50">
        <f>dane!Y6</f>
        <v>25.44</v>
      </c>
      <c r="N10" s="43"/>
      <c r="O10" s="43"/>
      <c r="P10" s="54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20.100000000000001" customHeight="1">
      <c r="A11" s="71">
        <v>6</v>
      </c>
      <c r="B11" s="80" t="str">
        <f>dane!B7</f>
        <v>W0201040020C0008</v>
      </c>
      <c r="C11" s="71" t="str">
        <f>dane!C7</f>
        <v xml:space="preserve">40X20 E-201 1R 76/6650 OUT       </v>
      </c>
      <c r="D11" s="50">
        <f>dane!G7</f>
        <v>0.656265664160401</v>
      </c>
      <c r="E11" s="50">
        <f t="shared" si="0"/>
        <v>0.45938596491228068</v>
      </c>
      <c r="F11" s="50">
        <f>dane!H7*(1-30%)</f>
        <v>3.0549166666666667</v>
      </c>
      <c r="G11" s="51">
        <f>dane!M7</f>
        <v>6650</v>
      </c>
      <c r="H11" s="79">
        <f t="shared" si="1"/>
        <v>0.39375939849624059</v>
      </c>
      <c r="I11" s="50">
        <f>dane!W7*(1-40%)</f>
        <v>62.843999999999994</v>
      </c>
      <c r="J11" s="50">
        <f>dane!T7</f>
        <v>24</v>
      </c>
      <c r="K11" s="51">
        <f>dane!U7*1000</f>
        <v>159600</v>
      </c>
      <c r="L11" s="50" t="str">
        <f>dane!S7</f>
        <v>360x360x270</v>
      </c>
      <c r="M11" s="50">
        <f>dane!Y7</f>
        <v>23.04</v>
      </c>
      <c r="N11" s="43"/>
      <c r="O11" s="43"/>
      <c r="P11" s="55"/>
      <c r="Q11" s="43"/>
      <c r="R11" s="49"/>
      <c r="S11" s="43"/>
      <c r="T11" s="43"/>
      <c r="U11" s="43"/>
      <c r="V11" s="43"/>
      <c r="W11" s="43"/>
      <c r="X11" s="43"/>
      <c r="Y11" s="43"/>
    </row>
    <row r="12" spans="1:25" ht="20.100000000000001" customHeight="1">
      <c r="A12" s="71">
        <v>7</v>
      </c>
      <c r="B12" s="71" t="str">
        <f>dane!B8</f>
        <v>W0201040025C0001</v>
      </c>
      <c r="C12" s="71" t="str">
        <f>dane!C8</f>
        <v>40X25 E-201 1R 76/5450 OUT</v>
      </c>
      <c r="D12" s="50">
        <f>dane!G8</f>
        <v>0.78764525993883794</v>
      </c>
      <c r="E12" s="50">
        <f t="shared" si="0"/>
        <v>0.55135168195718653</v>
      </c>
      <c r="F12" s="50">
        <f>dane!H8*(1-30%)</f>
        <v>3.004866666666667</v>
      </c>
      <c r="G12" s="51">
        <f>dane!M8</f>
        <v>5450</v>
      </c>
      <c r="H12" s="79">
        <f t="shared" si="1"/>
        <v>0.47258715596330275</v>
      </c>
      <c r="I12" s="50">
        <f>dane!W8*(1-40%)</f>
        <v>61.814400000000006</v>
      </c>
      <c r="J12" s="50">
        <f>dane!T8</f>
        <v>24</v>
      </c>
      <c r="K12" s="51">
        <f>dane!U8*1000</f>
        <v>130800.00000000001</v>
      </c>
      <c r="L12" s="50" t="str">
        <f>dane!S8</f>
        <v>360x360x270</v>
      </c>
      <c r="M12" s="50">
        <f>dane!Y8</f>
        <v>22.56</v>
      </c>
      <c r="N12" s="43"/>
      <c r="O12" s="43"/>
      <c r="P12" s="55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20.100000000000001" customHeight="1">
      <c r="A13" s="71">
        <v>8</v>
      </c>
      <c r="B13" s="71" t="str">
        <f>dane!B9</f>
        <v>W0201040025C0002</v>
      </c>
      <c r="C13" s="71" t="str">
        <f>dane!C9</f>
        <v>40X25 E-201 2R 76/10900 OUT</v>
      </c>
      <c r="D13" s="50">
        <f>dane!G9</f>
        <v>0.78764525993883794</v>
      </c>
      <c r="E13" s="50">
        <f t="shared" si="0"/>
        <v>0.55135168195718653</v>
      </c>
      <c r="F13" s="50">
        <f>dane!H9*(1-30%)</f>
        <v>6.009733333333334</v>
      </c>
      <c r="G13" s="51">
        <f>dane!M9</f>
        <v>10900</v>
      </c>
      <c r="H13" s="79">
        <f t="shared" si="1"/>
        <v>0.47258715596330275</v>
      </c>
      <c r="I13" s="50">
        <f>dane!W9*(1-40%)</f>
        <v>61.814400000000006</v>
      </c>
      <c r="J13" s="50">
        <f>dane!T9</f>
        <v>12</v>
      </c>
      <c r="K13" s="51">
        <f>dane!U9*1000</f>
        <v>130800.00000000001</v>
      </c>
      <c r="L13" s="50" t="str">
        <f>dane!S9</f>
        <v>360x360x270</v>
      </c>
      <c r="M13" s="50">
        <f>dane!Y9</f>
        <v>25.44</v>
      </c>
      <c r="N13" s="43"/>
      <c r="O13" s="43"/>
      <c r="P13" s="54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20.100000000000001" customHeight="1">
      <c r="A14" s="71">
        <v>9</v>
      </c>
      <c r="B14" s="71" t="str">
        <f>dane!B10</f>
        <v>W0201040030C0002</v>
      </c>
      <c r="C14" s="71" t="str">
        <f>dane!C10</f>
        <v>40X30 E-201 1R 76/4650 OUT</v>
      </c>
      <c r="D14" s="50">
        <f>dane!G10</f>
        <v>0.93896057347670248</v>
      </c>
      <c r="E14" s="50">
        <f t="shared" si="0"/>
        <v>0.6572724014336917</v>
      </c>
      <c r="F14" s="50">
        <f>dane!H10*(1-30%)</f>
        <v>3.0563166666666657</v>
      </c>
      <c r="G14" s="51">
        <f>dane!M10</f>
        <v>4650</v>
      </c>
      <c r="H14" s="79">
        <f t="shared" si="1"/>
        <v>0.56337634408602144</v>
      </c>
      <c r="I14" s="50">
        <f>dane!W10*(1-40%)</f>
        <v>62.872799999999998</v>
      </c>
      <c r="J14" s="50">
        <f>dane!T10</f>
        <v>24</v>
      </c>
      <c r="K14" s="51">
        <f>dane!U10*1000</f>
        <v>111600</v>
      </c>
      <c r="L14" s="50" t="str">
        <f>dane!S10</f>
        <v>360x360x270</v>
      </c>
      <c r="M14" s="50">
        <f>dane!Y10</f>
        <v>23.04</v>
      </c>
      <c r="N14" s="43"/>
      <c r="O14" s="43"/>
      <c r="P14" s="55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20.100000000000001" customHeight="1">
      <c r="A15" s="71">
        <v>10</v>
      </c>
      <c r="B15" s="71" t="str">
        <f>dane!B11</f>
        <v>W0201040040C0007</v>
      </c>
      <c r="C15" s="71" t="str">
        <f>dane!C11</f>
        <v>40X40 E-201 1R 76/3000 OUT</v>
      </c>
      <c r="D15" s="50">
        <f>dane!G11</f>
        <v>1.2404166666666667</v>
      </c>
      <c r="E15" s="50">
        <f t="shared" si="0"/>
        <v>0.86829166666666668</v>
      </c>
      <c r="F15" s="50">
        <f>dane!H11*(1-30%)</f>
        <v>2.6048749999999998</v>
      </c>
      <c r="G15" s="51">
        <f>dane!M11</f>
        <v>3000</v>
      </c>
      <c r="H15" s="79">
        <f t="shared" si="1"/>
        <v>0.74424999999999997</v>
      </c>
      <c r="I15" s="50">
        <f>dane!W11*(1-40%)</f>
        <v>71.447999999999993</v>
      </c>
      <c r="J15" s="50">
        <f>dane!T11</f>
        <v>32</v>
      </c>
      <c r="K15" s="51">
        <f>dane!U11*1000</f>
        <v>96000</v>
      </c>
      <c r="L15" s="50" t="str">
        <f>dane!S11</f>
        <v>345x345x360</v>
      </c>
      <c r="M15" s="50">
        <f>dane!Y11</f>
        <v>26.24</v>
      </c>
      <c r="N15" s="43"/>
      <c r="O15" s="43"/>
      <c r="P15" s="55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20.100000000000001" customHeight="1">
      <c r="A16" s="71">
        <v>11</v>
      </c>
      <c r="B16" s="80" t="str">
        <f>dane!B12</f>
        <v>W0201045018C0005</v>
      </c>
      <c r="C16" s="71" t="str">
        <f>dane!C12</f>
        <v>45X18 E-201 1R 76/7000 OUT</v>
      </c>
      <c r="D16" s="50">
        <f>dane!G12</f>
        <v>0.65595238095238095</v>
      </c>
      <c r="E16" s="50">
        <f t="shared" si="0"/>
        <v>0.45916666666666661</v>
      </c>
      <c r="F16" s="50">
        <f>dane!H12*(1-30%)</f>
        <v>3.2141666666666664</v>
      </c>
      <c r="G16" s="51">
        <f>dane!M12</f>
        <v>7000</v>
      </c>
      <c r="H16" s="79">
        <f t="shared" si="1"/>
        <v>0.39357142857142857</v>
      </c>
      <c r="I16" s="50">
        <f>dane!W12*(1-40%)</f>
        <v>66.12</v>
      </c>
      <c r="J16" s="50">
        <f>dane!T12</f>
        <v>24</v>
      </c>
      <c r="K16" s="51">
        <f>dane!U12*1000</f>
        <v>168000</v>
      </c>
      <c r="L16" s="50" t="str">
        <f>dane!S12</f>
        <v>360x360x310</v>
      </c>
      <c r="M16" s="50">
        <f>dane!Y12</f>
        <v>25.44</v>
      </c>
      <c r="N16" s="43"/>
      <c r="O16" s="43"/>
      <c r="P16" s="46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20.100000000000001" customHeight="1">
      <c r="A17" s="71">
        <v>12</v>
      </c>
      <c r="B17" s="71" t="str">
        <f>dane!B13</f>
        <v>W0201045025C0001</v>
      </c>
      <c r="C17" s="71" t="str">
        <f>dane!C13</f>
        <v>45X25 E-201 2R 76/10900 OUT</v>
      </c>
      <c r="D17" s="50">
        <f>dane!G13</f>
        <v>0.87764525993883791</v>
      </c>
      <c r="E17" s="50">
        <f t="shared" si="0"/>
        <v>0.61435168195718648</v>
      </c>
      <c r="F17" s="50">
        <f>dane!H13*(1-30%)</f>
        <v>6.6964333333333341</v>
      </c>
      <c r="G17" s="51">
        <f>dane!M13</f>
        <v>10900</v>
      </c>
      <c r="H17" s="79">
        <f t="shared" si="1"/>
        <v>0.52658715596330274</v>
      </c>
      <c r="I17" s="50">
        <f>dane!W13*(1-40%)</f>
        <v>68.877600000000001</v>
      </c>
      <c r="J17" s="50">
        <f>dane!T13</f>
        <v>12</v>
      </c>
      <c r="K17" s="51">
        <f>dane!U13*1000</f>
        <v>130800.00000000001</v>
      </c>
      <c r="L17" s="50" t="str">
        <f>dane!S13</f>
        <v>360x360x310</v>
      </c>
      <c r="M17" s="50">
        <f>dane!Y13</f>
        <v>25.44</v>
      </c>
      <c r="N17" s="43"/>
      <c r="O17" s="43"/>
      <c r="P17" s="46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20.100000000000001" customHeight="1">
      <c r="A18" s="71">
        <v>13</v>
      </c>
      <c r="B18" s="71" t="str">
        <f>dane!B14</f>
        <v>W0201045025C0002</v>
      </c>
      <c r="C18" s="71" t="str">
        <f>dane!C14</f>
        <v>45X25 E-201 1R 76/5450 OUT</v>
      </c>
      <c r="D18" s="50">
        <f>dane!G14</f>
        <v>0.87764525993883791</v>
      </c>
      <c r="E18" s="50">
        <f t="shared" si="0"/>
        <v>0.61435168195718648</v>
      </c>
      <c r="F18" s="50">
        <f>dane!H14*(1-30%)</f>
        <v>3.3482166666666671</v>
      </c>
      <c r="G18" s="51">
        <f>dane!M14</f>
        <v>5450</v>
      </c>
      <c r="H18" s="79">
        <f t="shared" si="1"/>
        <v>0.52658715596330274</v>
      </c>
      <c r="I18" s="50">
        <f>dane!W14*(1-40%)</f>
        <v>68.877600000000001</v>
      </c>
      <c r="J18" s="50">
        <f>dane!T14</f>
        <v>24</v>
      </c>
      <c r="K18" s="51">
        <f>dane!U14*1000</f>
        <v>130800.00000000001</v>
      </c>
      <c r="L18" s="50" t="str">
        <f>dane!S14</f>
        <v>360x360x310</v>
      </c>
      <c r="M18" s="50">
        <f>dane!Y14</f>
        <v>25.44</v>
      </c>
      <c r="N18" s="43"/>
      <c r="O18" s="43"/>
      <c r="P18" s="46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20.100000000000001" customHeight="1">
      <c r="A19" s="71">
        <v>14</v>
      </c>
      <c r="B19" s="71" t="str">
        <f>dane!B15</f>
        <v>W0201050025C0002</v>
      </c>
      <c r="C19" s="71" t="str">
        <f>dane!C15</f>
        <v>50X25 E-201 1R 76/5450 OUT</v>
      </c>
      <c r="D19" s="50">
        <f>dane!G15</f>
        <v>1.0076452599388379</v>
      </c>
      <c r="E19" s="50">
        <f t="shared" si="0"/>
        <v>0.70535168195718645</v>
      </c>
      <c r="F19" s="50">
        <f>dane!H15*(1-30%)</f>
        <v>3.8441666666666667</v>
      </c>
      <c r="G19" s="51">
        <f>dane!M15</f>
        <v>5450</v>
      </c>
      <c r="H19" s="79">
        <f t="shared" si="1"/>
        <v>0.6045871559633027</v>
      </c>
      <c r="I19" s="50">
        <f>dane!W15*(1-40%)</f>
        <v>79.08</v>
      </c>
      <c r="J19" s="50">
        <f>dane!T15</f>
        <v>24</v>
      </c>
      <c r="K19" s="51">
        <f>dane!U15*1000</f>
        <v>130800.00000000001</v>
      </c>
      <c r="L19" s="50" t="str">
        <f>dane!S15</f>
        <v>360x360x330</v>
      </c>
      <c r="M19" s="50">
        <f>dane!Y15</f>
        <v>28.32</v>
      </c>
      <c r="N19" s="43"/>
      <c r="O19" s="43"/>
      <c r="P19" s="46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20.100000000000001" customHeight="1">
      <c r="A20" s="71">
        <v>15</v>
      </c>
      <c r="B20" s="71" t="str">
        <f>dane!B16</f>
        <v>W0201050025C0004</v>
      </c>
      <c r="C20" s="71" t="str">
        <f>dane!C16</f>
        <v>50X25 E-201 2R  76/10900 OUT</v>
      </c>
      <c r="D20" s="50">
        <f>dane!G16</f>
        <v>1.0076452599388379</v>
      </c>
      <c r="E20" s="50">
        <f t="shared" si="0"/>
        <v>0.70535168195718645</v>
      </c>
      <c r="F20" s="50">
        <f>dane!H16*(1-30%)</f>
        <v>7.6883333333333335</v>
      </c>
      <c r="G20" s="51">
        <f>dane!M16</f>
        <v>10900</v>
      </c>
      <c r="H20" s="79">
        <f t="shared" si="1"/>
        <v>0.6045871559633027</v>
      </c>
      <c r="I20" s="50">
        <f>dane!W16*(1-40%)</f>
        <v>79.08</v>
      </c>
      <c r="J20" s="50">
        <f>dane!T16</f>
        <v>12</v>
      </c>
      <c r="K20" s="51">
        <f>dane!U16*1000</f>
        <v>130800.00000000001</v>
      </c>
      <c r="L20" s="50" t="str">
        <f>dane!S16</f>
        <v>360x360x330</v>
      </c>
      <c r="M20" s="50">
        <f>dane!Y16</f>
        <v>25.44</v>
      </c>
      <c r="N20" s="43"/>
      <c r="O20" s="43"/>
      <c r="P20" s="46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20.100000000000001" customHeight="1">
      <c r="A21" s="71">
        <v>16</v>
      </c>
      <c r="B21" s="71" t="str">
        <f>dane!B17</f>
        <v>W0201050030C0001</v>
      </c>
      <c r="C21" s="71" t="str">
        <f>dane!C17</f>
        <v>50X30 E-201 1R 76/4650 OUT</v>
      </c>
      <c r="D21" s="50">
        <f>dane!G17</f>
        <v>1.1389605734767023</v>
      </c>
      <c r="E21" s="50">
        <f t="shared" si="0"/>
        <v>0.7972724014336916</v>
      </c>
      <c r="F21" s="50">
        <f>dane!H17*(1-30%)</f>
        <v>3.7073166666666659</v>
      </c>
      <c r="G21" s="51">
        <f>dane!M17</f>
        <v>4650</v>
      </c>
      <c r="H21" s="79">
        <f t="shared" si="1"/>
        <v>0.68337634408602133</v>
      </c>
      <c r="I21" s="50">
        <f>dane!W17*(1-40%)</f>
        <v>76.26479999999998</v>
      </c>
      <c r="J21" s="50">
        <f>dane!T17</f>
        <v>24</v>
      </c>
      <c r="K21" s="51">
        <f>dane!U17*1000</f>
        <v>111600</v>
      </c>
      <c r="L21" s="50" t="str">
        <f>dane!S17</f>
        <v>360x360x330</v>
      </c>
      <c r="M21" s="50">
        <f>dane!Y17</f>
        <v>28.799999999999997</v>
      </c>
      <c r="N21" s="43"/>
      <c r="O21" s="43"/>
      <c r="P21" s="46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20.100000000000001" customHeight="1">
      <c r="A22" s="71">
        <v>17</v>
      </c>
      <c r="B22" s="71" t="str">
        <f>dane!B18</f>
        <v>W0201050030C0003</v>
      </c>
      <c r="C22" s="71" t="str">
        <f>dane!C18</f>
        <v>50X30 E-201 2R 76/9300 OUT</v>
      </c>
      <c r="D22" s="50">
        <f>dane!G18</f>
        <v>1.1389605734767023</v>
      </c>
      <c r="E22" s="50">
        <f t="shared" si="0"/>
        <v>0.7972724014336916</v>
      </c>
      <c r="F22" s="50">
        <f>dane!H18*(1-30%)</f>
        <v>7.4146333333333319</v>
      </c>
      <c r="G22" s="51">
        <f>dane!M18</f>
        <v>9300</v>
      </c>
      <c r="H22" s="79">
        <f t="shared" si="1"/>
        <v>0.68337634408602133</v>
      </c>
      <c r="I22" s="50">
        <f>dane!W18*(1-40%)</f>
        <v>76.26479999999998</v>
      </c>
      <c r="J22" s="50">
        <f>dane!T18</f>
        <v>12</v>
      </c>
      <c r="K22" s="51">
        <f>dane!U18*1000</f>
        <v>111600</v>
      </c>
      <c r="L22" s="50" t="str">
        <f>dane!S18</f>
        <v>360x360x330</v>
      </c>
      <c r="M22" s="50">
        <f>dane!Y18</f>
        <v>28.56</v>
      </c>
      <c r="N22" s="43"/>
      <c r="O22" s="43"/>
      <c r="P22" s="46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20.100000000000001" customHeight="1">
      <c r="A23" s="71">
        <v>18</v>
      </c>
      <c r="B23" s="71" t="str">
        <f>dane!B19</f>
        <v>W0201050040C0001</v>
      </c>
      <c r="C23" s="71" t="str">
        <f>dane!C19</f>
        <v>50X40 E-201 2R 76/7000 OUT</v>
      </c>
      <c r="D23" s="50">
        <f>dane!G19</f>
        <v>1.5219047619047619</v>
      </c>
      <c r="E23" s="50">
        <f t="shared" si="0"/>
        <v>1.0653333333333332</v>
      </c>
      <c r="F23" s="50">
        <f>dane!H19*(1-30%)</f>
        <v>7.4573333333333336</v>
      </c>
      <c r="G23" s="51">
        <f>dane!M19</f>
        <v>7000</v>
      </c>
      <c r="H23" s="79">
        <f t="shared" si="1"/>
        <v>0.91314285714285703</v>
      </c>
      <c r="I23" s="50">
        <f>dane!W19*(1-40%)</f>
        <v>76.703999999999994</v>
      </c>
      <c r="J23" s="50">
        <f>dane!T19</f>
        <v>12</v>
      </c>
      <c r="K23" s="51">
        <f>dane!U19*1000</f>
        <v>84000</v>
      </c>
      <c r="L23" s="50" t="str">
        <f>dane!S19</f>
        <v>360x360x330</v>
      </c>
      <c r="M23" s="50">
        <f>dane!Y19</f>
        <v>28.56</v>
      </c>
      <c r="N23" s="43"/>
      <c r="O23" s="43"/>
      <c r="P23" s="46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20.100000000000001" customHeight="1">
      <c r="A24" s="71">
        <v>19</v>
      </c>
      <c r="B24" s="71" t="str">
        <f>dane!B20</f>
        <v>W0201050040C0002</v>
      </c>
      <c r="C24" s="71" t="str">
        <f>dane!C20</f>
        <v>50X40 E-201 1R 76/3500 OUT</v>
      </c>
      <c r="D24" s="50">
        <f>dane!G20</f>
        <v>1.5219047619047619</v>
      </c>
      <c r="E24" s="50">
        <f t="shared" si="0"/>
        <v>1.0653333333333332</v>
      </c>
      <c r="F24" s="50">
        <f>dane!H20*(1-30%)</f>
        <v>3.7286666666666668</v>
      </c>
      <c r="G24" s="51">
        <f>dane!M20</f>
        <v>3500</v>
      </c>
      <c r="H24" s="79">
        <f t="shared" si="1"/>
        <v>0.91314285714285703</v>
      </c>
      <c r="I24" s="50">
        <f>dane!W20*(1-40%)</f>
        <v>76.703999999999994</v>
      </c>
      <c r="J24" s="50">
        <f>dane!T20</f>
        <v>24</v>
      </c>
      <c r="K24" s="51">
        <f>dane!U20*1000</f>
        <v>84000</v>
      </c>
      <c r="L24" s="50" t="str">
        <f>dane!S20</f>
        <v>360x360x330</v>
      </c>
      <c r="M24" s="50">
        <f>dane!Y20</f>
        <v>28.799999999999997</v>
      </c>
      <c r="N24" s="43"/>
      <c r="O24" s="43"/>
      <c r="P24" s="46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20.100000000000001" customHeight="1">
      <c r="A25" s="71">
        <v>20</v>
      </c>
      <c r="B25" s="71" t="str">
        <f>dane!B21</f>
        <v>W0201060040C0001</v>
      </c>
      <c r="C25" s="71" t="str">
        <f>dane!C21</f>
        <v>60X40 E-201 1R 76/3500 OUT</v>
      </c>
      <c r="D25" s="50">
        <f>dane!G21</f>
        <v>1.8442857142857143</v>
      </c>
      <c r="E25" s="50">
        <f t="shared" si="0"/>
        <v>1.2909999999999999</v>
      </c>
      <c r="F25" s="50">
        <f>dane!H21*(1-30%)</f>
        <v>4.5184999999999995</v>
      </c>
      <c r="G25" s="51">
        <f>dane!M21</f>
        <v>3500</v>
      </c>
      <c r="H25" s="79">
        <f t="shared" si="1"/>
        <v>1.1065714285714285</v>
      </c>
      <c r="I25" s="50">
        <f>dane!W21*(1-40%)</f>
        <v>77.459999999999994</v>
      </c>
      <c r="J25" s="50">
        <f>dane!T21</f>
        <v>20</v>
      </c>
      <c r="K25" s="51">
        <f>dane!U21*1000</f>
        <v>70000</v>
      </c>
      <c r="L25" s="50" t="str">
        <f>dane!S21</f>
        <v>360x360x330</v>
      </c>
      <c r="M25" s="50">
        <f>dane!Y21</f>
        <v>28.4</v>
      </c>
      <c r="N25" s="43"/>
      <c r="O25" s="43"/>
      <c r="P25" s="46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20.100000000000001" customHeight="1">
      <c r="A26" s="71">
        <v>21</v>
      </c>
      <c r="B26" s="71" t="str">
        <f>dane!B22</f>
        <v>W0201060049C0001</v>
      </c>
      <c r="C26" s="71" t="str">
        <f>dane!C22</f>
        <v>60X49 E-201 1R 76/2900 OUT</v>
      </c>
      <c r="D26" s="50">
        <f>dane!G22</f>
        <v>2.2472413793103447</v>
      </c>
      <c r="E26" s="50">
        <f t="shared" si="0"/>
        <v>1.5730689655172412</v>
      </c>
      <c r="F26" s="50">
        <f>dane!H22*(1-30%)</f>
        <v>4.5618999999999996</v>
      </c>
      <c r="G26" s="51">
        <f>dane!M22</f>
        <v>2900</v>
      </c>
      <c r="H26" s="79">
        <f t="shared" si="1"/>
        <v>1.3483448275862069</v>
      </c>
      <c r="I26" s="50">
        <f>dane!W22*(1-40%)</f>
        <v>78.203999999999994</v>
      </c>
      <c r="J26" s="50">
        <f>dane!T22</f>
        <v>20</v>
      </c>
      <c r="K26" s="51">
        <f>dane!U22*1000</f>
        <v>58000</v>
      </c>
      <c r="L26" s="50" t="str">
        <f>dane!S22</f>
        <v>360x360x330</v>
      </c>
      <c r="M26" s="50">
        <f>dane!Y22</f>
        <v>29</v>
      </c>
      <c r="N26" s="43"/>
      <c r="O26" s="43"/>
      <c r="P26" s="46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20.100000000000001" customHeight="1">
      <c r="A27" s="71">
        <v>22</v>
      </c>
      <c r="B27" s="71" t="str">
        <f>dane!B23</f>
        <v>W0201068045C0001</v>
      </c>
      <c r="C27" s="71" t="str">
        <f>dane!C23</f>
        <v>68X45 E-201 1R 76/3150 OUT</v>
      </c>
      <c r="D27" s="50">
        <f>dane!G23</f>
        <v>2.2498412698412698</v>
      </c>
      <c r="E27" s="50">
        <f t="shared" si="0"/>
        <v>1.5748888888888888</v>
      </c>
      <c r="F27" s="50">
        <f>dane!H23*(1-30%)</f>
        <v>4.9608999999999996</v>
      </c>
      <c r="G27" s="51">
        <f>dane!M23</f>
        <v>3150</v>
      </c>
      <c r="H27" s="79">
        <f t="shared" si="1"/>
        <v>1.3499047619047617</v>
      </c>
      <c r="I27" s="50">
        <f>dane!W23*(1-40%)</f>
        <v>68.035199999999989</v>
      </c>
      <c r="J27" s="50">
        <f>dane!T23</f>
        <v>16</v>
      </c>
      <c r="K27" s="51">
        <f>dane!U23*1000</f>
        <v>50400</v>
      </c>
      <c r="L27" s="50" t="str">
        <f>dane!S23</f>
        <v>360x360x310</v>
      </c>
      <c r="M27" s="50">
        <f>dane!Y23</f>
        <v>25.92</v>
      </c>
      <c r="N27" s="43"/>
      <c r="O27" s="43"/>
      <c r="P27" s="46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20.100000000000001" customHeight="1">
      <c r="A28" s="71">
        <v>23</v>
      </c>
      <c r="B28" s="71" t="str">
        <f>dane!B24</f>
        <v>W0201070033C0001</v>
      </c>
      <c r="C28" s="71" t="str">
        <f>dane!C24</f>
        <v>70X33 E-201 1R 76/4200 OUT</v>
      </c>
      <c r="D28" s="50">
        <f>dane!G24</f>
        <v>1.7148809523809523</v>
      </c>
      <c r="E28" s="50">
        <f t="shared" si="0"/>
        <v>1.2004166666666665</v>
      </c>
      <c r="F28" s="50">
        <f>dane!H24*(1-30%)</f>
        <v>5.0417499999999995</v>
      </c>
      <c r="G28" s="51">
        <f>dane!M24</f>
        <v>4200</v>
      </c>
      <c r="H28" s="79">
        <f t="shared" si="1"/>
        <v>1.0289285714285714</v>
      </c>
      <c r="I28" s="50">
        <f>dane!W24*(1-40%)</f>
        <v>69.143999999999991</v>
      </c>
      <c r="J28" s="50">
        <f>dane!T24</f>
        <v>16</v>
      </c>
      <c r="K28" s="51">
        <f>dane!U24*1000</f>
        <v>67200</v>
      </c>
      <c r="L28" s="50" t="str">
        <f>dane!S24</f>
        <v>360x360x310</v>
      </c>
      <c r="M28" s="50">
        <f>dane!Y24</f>
        <v>26.24</v>
      </c>
      <c r="N28" s="43"/>
      <c r="O28" s="43"/>
      <c r="P28" s="46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20.100000000000001" customHeight="1">
      <c r="A29" s="71">
        <v>24</v>
      </c>
      <c r="B29" s="71" t="str">
        <f>dane!B25</f>
        <v>W0201080040C0001</v>
      </c>
      <c r="C29" s="71" t="str">
        <f>dane!C25</f>
        <v>80X40 E-201 1R 76/3500 OUT</v>
      </c>
      <c r="D29" s="50">
        <f>dane!G25</f>
        <v>2.3978571428571427</v>
      </c>
      <c r="E29" s="50">
        <f t="shared" si="0"/>
        <v>1.6784999999999999</v>
      </c>
      <c r="F29" s="50">
        <f>dane!H25*(1-30%)</f>
        <v>5.8747499999999997</v>
      </c>
      <c r="G29" s="51">
        <f>dane!M25</f>
        <v>3500</v>
      </c>
      <c r="H29" s="79">
        <f t="shared" si="1"/>
        <v>1.4387142857142856</v>
      </c>
      <c r="I29" s="50">
        <f>dane!W25*(1-40%)</f>
        <v>80.567999999999998</v>
      </c>
      <c r="J29" s="50">
        <f>dane!T25</f>
        <v>16</v>
      </c>
      <c r="K29" s="51">
        <f>dane!U25*1000</f>
        <v>56000</v>
      </c>
      <c r="L29" s="50" t="str">
        <f>dane!S25</f>
        <v>360x360x330</v>
      </c>
      <c r="M29" s="50">
        <f>dane!Y25</f>
        <v>30.08</v>
      </c>
      <c r="N29" s="43"/>
      <c r="O29" s="43"/>
      <c r="P29" s="46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20.100000000000001" customHeight="1">
      <c r="A30" s="71">
        <v>25</v>
      </c>
      <c r="B30" s="71" t="str">
        <f>dane!B26</f>
        <v>W0201080049C0001</v>
      </c>
      <c r="C30" s="71" t="str">
        <f>dane!C26</f>
        <v>80X49 E-201 1R 76/2900 OUT</v>
      </c>
      <c r="D30" s="50">
        <f>dane!G26</f>
        <v>2.8715517241379311</v>
      </c>
      <c r="E30" s="50">
        <f t="shared" si="0"/>
        <v>2.0100862068965517</v>
      </c>
      <c r="F30" s="50">
        <f>dane!H26*(1-30%)</f>
        <v>5.82925</v>
      </c>
      <c r="G30" s="51">
        <f>dane!M26</f>
        <v>2900</v>
      </c>
      <c r="H30" s="79">
        <f t="shared" si="1"/>
        <v>1.7229310344827586</v>
      </c>
      <c r="I30" s="50">
        <f>dane!W26*(1-40%)</f>
        <v>79.944000000000003</v>
      </c>
      <c r="J30" s="50">
        <f>dane!T26</f>
        <v>16</v>
      </c>
      <c r="K30" s="51">
        <f>dane!U26*1000</f>
        <v>46400</v>
      </c>
      <c r="L30" s="50" t="str">
        <f>dane!S26</f>
        <v>360x360x330</v>
      </c>
      <c r="M30" s="50">
        <f>dane!Y26</f>
        <v>30.08</v>
      </c>
      <c r="N30" s="43"/>
      <c r="O30" s="43"/>
      <c r="P30" s="46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20.100000000000001" customHeight="1">
      <c r="A31" s="71">
        <v>26</v>
      </c>
      <c r="B31" s="71" t="str">
        <f>dane!B27</f>
        <v>W0201080059C0001</v>
      </c>
      <c r="C31" s="71" t="str">
        <f>dane!C27</f>
        <v>80X59,5 E-201 1R 76/2000 OUT</v>
      </c>
      <c r="D31" s="50">
        <f>dane!G27</f>
        <v>3.4212500000000001</v>
      </c>
      <c r="E31" s="50">
        <f t="shared" si="0"/>
        <v>2.3948749999999999</v>
      </c>
      <c r="F31" s="50">
        <f>dane!H27*(1-30%)</f>
        <v>4.7897499999999997</v>
      </c>
      <c r="G31" s="51">
        <f>dane!M27</f>
        <v>2000</v>
      </c>
      <c r="H31" s="79">
        <f t="shared" si="1"/>
        <v>2.0527500000000001</v>
      </c>
      <c r="I31" s="50">
        <f>dane!W27*(1-40%)</f>
        <v>65.688000000000002</v>
      </c>
      <c r="J31" s="50">
        <f>dane!T27</f>
        <v>16</v>
      </c>
      <c r="K31" s="51">
        <f>dane!U27*1000</f>
        <v>32000</v>
      </c>
      <c r="L31" s="50" t="str">
        <f>dane!S27</f>
        <v>360x360x330</v>
      </c>
      <c r="M31" s="50">
        <f>dane!Y27</f>
        <v>25.92</v>
      </c>
      <c r="N31" s="43"/>
      <c r="O31" s="43"/>
      <c r="P31" s="46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20.100000000000001" customHeight="1">
      <c r="A32" s="71">
        <v>27</v>
      </c>
      <c r="B32" s="71" t="str">
        <f>dane!B28</f>
        <v>W0201100040C0001</v>
      </c>
      <c r="C32" s="71" t="str">
        <f>dane!C28</f>
        <v>100X40 E-201 1R 76/3500 OUT</v>
      </c>
      <c r="D32" s="50">
        <f>dane!G28</f>
        <v>3.0238095238095237</v>
      </c>
      <c r="E32" s="50">
        <f t="shared" si="0"/>
        <v>2.1166666666666663</v>
      </c>
      <c r="F32" s="50">
        <f>dane!H28*(1-30%)</f>
        <v>7.4083333333333332</v>
      </c>
      <c r="G32" s="51">
        <f>dane!M28</f>
        <v>3500</v>
      </c>
      <c r="H32" s="79">
        <f t="shared" si="1"/>
        <v>1.8142857142857141</v>
      </c>
      <c r="I32" s="50">
        <f>dane!W28*(1-40%)</f>
        <v>76.2</v>
      </c>
      <c r="J32" s="50">
        <f>dane!T28</f>
        <v>12</v>
      </c>
      <c r="K32" s="51">
        <f>dane!U28*1000</f>
        <v>42000</v>
      </c>
      <c r="L32" s="50" t="str">
        <f>dane!S28</f>
        <v>360x360x310</v>
      </c>
      <c r="M32" s="50">
        <f>dane!Y28</f>
        <v>28.08</v>
      </c>
      <c r="N32" s="43"/>
      <c r="O32" s="43"/>
      <c r="P32" s="46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20.100000000000001" customHeight="1">
      <c r="A33" s="71">
        <v>28</v>
      </c>
      <c r="B33" s="71" t="str">
        <f>dane!B29</f>
        <v>W0201100049C0001</v>
      </c>
      <c r="C33" s="71" t="str">
        <f>dane!C29</f>
        <v>100X49 E-201 1R 76/2900 OUT</v>
      </c>
      <c r="D33" s="50">
        <f>dane!G29</f>
        <v>3.6387356321839079</v>
      </c>
      <c r="E33" s="50">
        <f t="shared" si="0"/>
        <v>2.5471149425287356</v>
      </c>
      <c r="F33" s="50">
        <f>dane!H29*(1-30%)</f>
        <v>7.3866333333333332</v>
      </c>
      <c r="G33" s="51">
        <f>dane!M29</f>
        <v>2900</v>
      </c>
      <c r="H33" s="79">
        <f t="shared" si="1"/>
        <v>2.1832413793103447</v>
      </c>
      <c r="I33" s="50">
        <f>dane!W29*(1-40%)</f>
        <v>75.976799999999983</v>
      </c>
      <c r="J33" s="50">
        <f>dane!T29</f>
        <v>12</v>
      </c>
      <c r="K33" s="51">
        <f>dane!U29*1000</f>
        <v>34800</v>
      </c>
      <c r="L33" s="50" t="str">
        <f>dane!S29</f>
        <v>360x360x310</v>
      </c>
      <c r="M33" s="50">
        <f>dane!Y29</f>
        <v>28.56</v>
      </c>
      <c r="N33" s="43"/>
      <c r="O33" s="43"/>
      <c r="P33" s="46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20.100000000000001" customHeight="1">
      <c r="A34" s="71">
        <v>29</v>
      </c>
      <c r="B34" s="71" t="str">
        <f>dane!B30</f>
        <v>W0201100060C0001</v>
      </c>
      <c r="C34" s="71" t="str">
        <f>dane!C30</f>
        <v>100X59.5  E-201 1R 76/2400 OUT</v>
      </c>
      <c r="D34" s="50">
        <f>dane!G30</f>
        <v>4.3747222222222222</v>
      </c>
      <c r="E34" s="50">
        <f t="shared" si="0"/>
        <v>3.0623055555555552</v>
      </c>
      <c r="F34" s="50">
        <f>dane!H30*(1-30%)</f>
        <v>7.3495333333333335</v>
      </c>
      <c r="G34" s="51">
        <f>dane!M30</f>
        <v>2400</v>
      </c>
      <c r="H34" s="79">
        <f t="shared" si="1"/>
        <v>2.6248333333333331</v>
      </c>
      <c r="I34" s="50">
        <f>dane!W30*(1-40%)</f>
        <v>75.595200000000006</v>
      </c>
      <c r="J34" s="50">
        <f>dane!T30</f>
        <v>12</v>
      </c>
      <c r="K34" s="51">
        <f>dane!U30*1000</f>
        <v>28800</v>
      </c>
      <c r="L34" s="50" t="str">
        <f>dane!S30</f>
        <v>360x360x310</v>
      </c>
      <c r="M34" s="50">
        <f>dane!Y30</f>
        <v>29.160000000000004</v>
      </c>
      <c r="N34" s="43"/>
      <c r="O34" s="43"/>
      <c r="P34" s="46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20.100000000000001" customHeight="1">
      <c r="A35" s="71">
        <v>30</v>
      </c>
      <c r="B35" s="71" t="str">
        <f>dane!B31</f>
        <v>W0201100070C0001</v>
      </c>
      <c r="C35" s="71" t="str">
        <f>dane!C31</f>
        <v>100X69.8  E-201 1R 76/2000 OUT</v>
      </c>
      <c r="D35" s="50">
        <f>dane!G31</f>
        <v>5.0216666666666674</v>
      </c>
      <c r="E35" s="50">
        <f t="shared" si="0"/>
        <v>3.515166666666667</v>
      </c>
      <c r="F35" s="50">
        <f>dane!H31*(1-30%)</f>
        <v>7.030333333333334</v>
      </c>
      <c r="G35" s="51">
        <f>dane!M31</f>
        <v>2000</v>
      </c>
      <c r="H35" s="79">
        <f t="shared" si="1"/>
        <v>3.0130000000000003</v>
      </c>
      <c r="I35" s="50">
        <f>dane!W31*(1-40%)</f>
        <v>72.311999999999998</v>
      </c>
      <c r="J35" s="50">
        <f>dane!T31</f>
        <v>12</v>
      </c>
      <c r="K35" s="51">
        <f>dane!U31*1000</f>
        <v>24000</v>
      </c>
      <c r="L35" s="50" t="str">
        <f>dane!S31</f>
        <v>360x360x310</v>
      </c>
      <c r="M35" s="50">
        <f>dane!Y31</f>
        <v>27.839999999999996</v>
      </c>
      <c r="N35" s="43"/>
      <c r="O35" s="43"/>
      <c r="P35" s="46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20.100000000000001" customHeight="1">
      <c r="A36" s="71">
        <v>31</v>
      </c>
      <c r="B36" s="71" t="str">
        <f>dane!B32</f>
        <v>W0201100099C0002</v>
      </c>
      <c r="C36" s="71" t="str">
        <f>dane!C32</f>
        <v xml:space="preserve">100X99 E-201 1R 76/1450 OUT PERFO      </v>
      </c>
      <c r="D36" s="50">
        <f>dane!G32</f>
        <v>7.2474712643678165</v>
      </c>
      <c r="E36" s="50">
        <f t="shared" si="0"/>
        <v>5.0732298850574713</v>
      </c>
      <c r="F36" s="50">
        <f>dane!H32*(1-30%)</f>
        <v>7.3561833333333331</v>
      </c>
      <c r="G36" s="51">
        <f>dane!M32</f>
        <v>1450</v>
      </c>
      <c r="H36" s="79">
        <f t="shared" si="1"/>
        <v>4.3484827586206896</v>
      </c>
      <c r="I36" s="50">
        <f>dane!W32*(1-40%)</f>
        <v>75.663599999999988</v>
      </c>
      <c r="J36" s="50">
        <f>dane!T32</f>
        <v>12</v>
      </c>
      <c r="K36" s="51">
        <f>dane!U32*1000</f>
        <v>17400</v>
      </c>
      <c r="L36" s="50" t="str">
        <f>dane!S32</f>
        <v>360x360x310</v>
      </c>
      <c r="M36" s="50">
        <f>dane!Y32</f>
        <v>28.56</v>
      </c>
      <c r="N36" s="43"/>
      <c r="O36" s="43"/>
      <c r="P36" s="46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20.100000000000001" customHeight="1">
      <c r="A37" s="71">
        <v>32</v>
      </c>
      <c r="B37" s="71" t="str">
        <f>dane!B33</f>
        <v>W0201100212C0003</v>
      </c>
      <c r="C37" s="71" t="str">
        <f>dane!C33</f>
        <v xml:space="preserve">100X212 E-201 1R 76/1000 OUT   </v>
      </c>
      <c r="D37" s="50">
        <f>dane!G33</f>
        <v>15.201111111111111</v>
      </c>
      <c r="E37" s="50">
        <f t="shared" si="0"/>
        <v>10.640777777777776</v>
      </c>
      <c r="F37" s="50">
        <f>dane!H33*(1-30%)</f>
        <v>10.640777777777776</v>
      </c>
      <c r="G37" s="51">
        <f>dane!M33</f>
        <v>1000</v>
      </c>
      <c r="H37" s="79">
        <f t="shared" si="1"/>
        <v>9.1206666666666667</v>
      </c>
      <c r="I37" s="50">
        <f>dane!W33*(1-40%)</f>
        <v>82.085999999999999</v>
      </c>
      <c r="J37" s="50">
        <f>dane!T33</f>
        <v>9</v>
      </c>
      <c r="K37" s="51">
        <f>dane!U33*1000</f>
        <v>9000</v>
      </c>
      <c r="L37" s="50" t="str">
        <f>dane!S33</f>
        <v>395x395x310</v>
      </c>
      <c r="M37" s="50">
        <f>dane!Y33</f>
        <v>30.69</v>
      </c>
      <c r="N37" s="43"/>
      <c r="O37" s="43"/>
      <c r="P37" s="46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20.100000000000001" customHeight="1">
      <c r="A38" s="71">
        <v>33</v>
      </c>
      <c r="B38" s="71" t="str">
        <f>dane!B34</f>
        <v>W0201105148C0001</v>
      </c>
      <c r="C38" s="71" t="str">
        <f>dane!C34</f>
        <v>105X148 E-201 1R 76/1000 OUT</v>
      </c>
      <c r="D38" s="50">
        <f>dane!G34</f>
        <v>11.053333333333335</v>
      </c>
      <c r="E38" s="50">
        <f t="shared" si="0"/>
        <v>7.7373333333333338</v>
      </c>
      <c r="F38" s="50">
        <f>dane!H34*(1-30%)</f>
        <v>7.7373333333333338</v>
      </c>
      <c r="G38" s="51">
        <f>dane!M34</f>
        <v>1000</v>
      </c>
      <c r="H38" s="79">
        <f t="shared" si="1"/>
        <v>6.6320000000000006</v>
      </c>
      <c r="I38" s="50">
        <f>dane!W34*(1-40%)</f>
        <v>79.584000000000003</v>
      </c>
      <c r="J38" s="50">
        <f>dane!T34</f>
        <v>12</v>
      </c>
      <c r="K38" s="51">
        <f>dane!U34*1000</f>
        <v>12000</v>
      </c>
      <c r="L38" s="50" t="str">
        <f>dane!S34</f>
        <v>360x360x330</v>
      </c>
      <c r="M38" s="50">
        <f>dane!Y34</f>
        <v>30.72</v>
      </c>
      <c r="N38" s="43"/>
      <c r="O38" s="43"/>
      <c r="P38" s="46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20.100000000000001" customHeight="1">
      <c r="A39" s="71">
        <v>34</v>
      </c>
      <c r="B39" s="71" t="str">
        <f>dane!B35</f>
        <v>W0201148210C0002</v>
      </c>
      <c r="C39" s="71" t="str">
        <f>dane!C35</f>
        <v>148X210 E-201 1R 76/700 OUT</v>
      </c>
      <c r="D39" s="50">
        <f>dane!G35</f>
        <v>22.248571428571431</v>
      </c>
      <c r="E39" s="50">
        <f t="shared" si="0"/>
        <v>15.574</v>
      </c>
      <c r="F39" s="50">
        <f>dane!H35*(1-30%)</f>
        <v>10.9018</v>
      </c>
      <c r="G39" s="51">
        <f>dane!M35</f>
        <v>700</v>
      </c>
      <c r="H39" s="79">
        <f t="shared" si="1"/>
        <v>13.349142857142859</v>
      </c>
      <c r="I39" s="50">
        <f>dane!W35*(1-40%)</f>
        <v>74.755200000000002</v>
      </c>
      <c r="J39" s="50">
        <f>dane!T35</f>
        <v>8</v>
      </c>
      <c r="K39" s="51">
        <f>dane!U35*1000</f>
        <v>5600</v>
      </c>
      <c r="L39" s="50" t="str">
        <f>dane!S35</f>
        <v>360x360x310</v>
      </c>
      <c r="M39" s="50">
        <f>dane!Y35</f>
        <v>29.6</v>
      </c>
      <c r="N39" s="43"/>
      <c r="O39" s="43"/>
      <c r="P39" s="46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20.100000000000001" customHeight="1">
      <c r="A40" s="71">
        <v>35</v>
      </c>
      <c r="B40" s="71" t="str">
        <f>dane!B36</f>
        <v>W0201148210C0005</v>
      </c>
      <c r="C40" s="71" t="str">
        <f>dane!C36</f>
        <v>148X210 E-201 1R 76/700 OUT PERFO</v>
      </c>
      <c r="D40" s="50">
        <f>dane!G36</f>
        <v>22.498571428571427</v>
      </c>
      <c r="E40" s="50">
        <f t="shared" si="0"/>
        <v>15.748999999999999</v>
      </c>
      <c r="F40" s="50">
        <f>dane!H36*(1-30%)</f>
        <v>11.0243</v>
      </c>
      <c r="G40" s="51">
        <f>dane!M36</f>
        <v>700</v>
      </c>
      <c r="H40" s="79">
        <f t="shared" si="1"/>
        <v>13.499142857142855</v>
      </c>
      <c r="I40" s="50">
        <f>dane!W36*(1-40%)</f>
        <v>75.595199999999991</v>
      </c>
      <c r="J40" s="50">
        <f>dane!T36</f>
        <v>8</v>
      </c>
      <c r="K40" s="51">
        <f>dane!U36*1000</f>
        <v>5600</v>
      </c>
      <c r="L40" s="50" t="str">
        <f>dane!S36</f>
        <v>360x360x310</v>
      </c>
      <c r="M40" s="50">
        <f>dane!Y36</f>
        <v>29.6</v>
      </c>
      <c r="N40" s="43"/>
      <c r="O40" s="43"/>
      <c r="P40" s="46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20.100000000000001" customHeight="1">
      <c r="A41" s="71">
        <v>36</v>
      </c>
      <c r="B41" s="71" t="str">
        <f>dane!B37</f>
        <v>W0201148210C0001</v>
      </c>
      <c r="C41" s="71" t="str">
        <f>dane!C37</f>
        <v>148X210 E-201 1R 76/1000 OUT PERFO</v>
      </c>
      <c r="D41" s="50">
        <f>dane!G37</f>
        <v>22.416666666666668</v>
      </c>
      <c r="E41" s="50">
        <f t="shared" si="0"/>
        <v>15.691666666666666</v>
      </c>
      <c r="F41" s="50">
        <f>dane!H37*(1-30%)</f>
        <v>15.691666666666666</v>
      </c>
      <c r="G41" s="51">
        <f>dane!M37</f>
        <v>1000</v>
      </c>
      <c r="H41" s="79">
        <f t="shared" si="1"/>
        <v>13.450000000000001</v>
      </c>
      <c r="I41" s="50">
        <f>dane!W37*(1-40%)</f>
        <v>80.7</v>
      </c>
      <c r="J41" s="50">
        <f>dane!T37</f>
        <v>6</v>
      </c>
      <c r="K41" s="51">
        <f>dane!U37*1000</f>
        <v>6000</v>
      </c>
      <c r="L41" s="50" t="str">
        <f>dane!S37</f>
        <v>395x395x310</v>
      </c>
      <c r="M41" s="50">
        <f>dane!Y37</f>
        <v>30.599999999999998</v>
      </c>
      <c r="N41" s="43"/>
      <c r="O41" s="43"/>
      <c r="P41" s="46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20.100000000000001" customHeight="1">
      <c r="A42" s="43"/>
      <c r="B42" s="43"/>
      <c r="C42" s="43"/>
      <c r="D42" s="44"/>
      <c r="E42" s="44"/>
      <c r="F42" s="45"/>
      <c r="G42" s="44"/>
      <c r="H42" s="44"/>
      <c r="I42" s="44"/>
      <c r="J42" s="45"/>
      <c r="K42" s="44"/>
      <c r="L42" s="44"/>
      <c r="M42" s="43"/>
      <c r="N42" s="43"/>
      <c r="O42" s="46"/>
      <c r="P42" s="43"/>
      <c r="Q42" s="43"/>
      <c r="R42" s="43"/>
      <c r="S42" s="43"/>
      <c r="T42" s="43"/>
      <c r="U42" s="43"/>
      <c r="V42" s="43"/>
      <c r="W42" s="43"/>
      <c r="X42" s="43"/>
    </row>
    <row r="43" spans="1:25" ht="20.100000000000001" customHeight="1">
      <c r="A43" s="43"/>
      <c r="B43" s="43"/>
      <c r="C43" s="43"/>
      <c r="D43" s="44"/>
      <c r="E43" s="44"/>
      <c r="F43" s="45"/>
      <c r="G43" s="44"/>
      <c r="H43" s="44"/>
      <c r="I43" s="44"/>
      <c r="J43" s="45"/>
      <c r="K43" s="44"/>
      <c r="L43" s="44"/>
      <c r="M43" s="43"/>
      <c r="N43" s="43"/>
      <c r="O43" s="46"/>
      <c r="P43" s="43"/>
      <c r="Q43" s="43"/>
      <c r="R43" s="43"/>
      <c r="S43" s="43"/>
      <c r="T43" s="43"/>
      <c r="U43" s="43"/>
      <c r="V43" s="43"/>
      <c r="W43" s="43"/>
      <c r="X43" s="43"/>
    </row>
    <row r="44" spans="1:25" ht="20.100000000000001" customHeight="1">
      <c r="A44" s="43"/>
      <c r="B44" s="43"/>
      <c r="C44" s="43"/>
      <c r="D44" s="44"/>
      <c r="E44" s="44"/>
      <c r="F44" s="45"/>
      <c r="G44" s="44"/>
      <c r="H44" s="44"/>
      <c r="I44" s="44"/>
      <c r="J44" s="45"/>
      <c r="K44" s="44"/>
      <c r="L44" s="44"/>
      <c r="M44" s="43"/>
      <c r="N44" s="43"/>
      <c r="O44" s="46"/>
      <c r="P44" s="43"/>
      <c r="Q44" s="43"/>
      <c r="R44" s="43"/>
      <c r="S44" s="43"/>
      <c r="T44" s="43"/>
      <c r="U44" s="43"/>
      <c r="V44" s="43"/>
      <c r="W44" s="43"/>
      <c r="X44" s="43"/>
    </row>
    <row r="45" spans="1:25" ht="20.100000000000001" customHeight="1">
      <c r="A45" s="43"/>
      <c r="B45" s="43"/>
      <c r="C45" s="43"/>
      <c r="D45" s="44"/>
      <c r="E45" s="44"/>
      <c r="F45" s="45"/>
      <c r="G45" s="44"/>
      <c r="H45" s="44"/>
      <c r="I45" s="44"/>
      <c r="J45" s="45"/>
      <c r="K45" s="44"/>
      <c r="L45" s="44"/>
      <c r="M45" s="43"/>
      <c r="N45" s="43"/>
      <c r="O45" s="46"/>
      <c r="P45" s="43"/>
      <c r="Q45" s="43"/>
      <c r="R45" s="43"/>
      <c r="S45" s="43"/>
      <c r="T45" s="43"/>
      <c r="U45" s="43"/>
      <c r="V45" s="43"/>
      <c r="W45" s="43"/>
      <c r="X45" s="43"/>
    </row>
    <row r="46" spans="1:25" ht="20.100000000000001" customHeight="1">
      <c r="A46" s="43"/>
      <c r="B46" s="43"/>
      <c r="C46" s="43"/>
      <c r="D46" s="44"/>
      <c r="E46" s="44"/>
      <c r="F46" s="45"/>
      <c r="G46" s="44"/>
      <c r="H46" s="44"/>
      <c r="I46" s="44"/>
      <c r="J46" s="45"/>
      <c r="K46" s="44"/>
      <c r="L46" s="44"/>
      <c r="M46" s="43"/>
      <c r="N46" s="43"/>
      <c r="O46" s="46"/>
      <c r="P46" s="43"/>
      <c r="Q46" s="43"/>
      <c r="R46" s="43"/>
      <c r="S46" s="43"/>
      <c r="T46" s="43"/>
      <c r="U46" s="43"/>
      <c r="V46" s="43"/>
      <c r="W46" s="43"/>
      <c r="X46" s="43"/>
    </row>
    <row r="47" spans="1:25" ht="20.100000000000001" customHeight="1">
      <c r="A47" s="43"/>
      <c r="B47" s="43"/>
      <c r="C47" s="43"/>
      <c r="D47" s="44"/>
      <c r="E47" s="44"/>
      <c r="F47" s="45"/>
      <c r="G47" s="44"/>
      <c r="H47" s="44"/>
      <c r="I47" s="44"/>
      <c r="J47" s="45"/>
      <c r="K47" s="44"/>
      <c r="L47" s="44"/>
      <c r="M47" s="43"/>
      <c r="N47" s="43"/>
      <c r="O47" s="46"/>
      <c r="P47" s="43"/>
      <c r="Q47" s="43"/>
      <c r="R47" s="43"/>
      <c r="S47" s="43"/>
      <c r="T47" s="43"/>
      <c r="U47" s="43"/>
      <c r="V47" s="43"/>
      <c r="W47" s="43"/>
      <c r="X47" s="43"/>
    </row>
    <row r="48" spans="1:25" ht="12" customHeight="1">
      <c r="A48" s="43"/>
      <c r="B48" s="43"/>
      <c r="C48" s="43"/>
      <c r="D48" s="44"/>
      <c r="E48" s="44"/>
      <c r="F48" s="45"/>
      <c r="G48" s="44"/>
      <c r="H48" s="44"/>
      <c r="I48" s="44"/>
      <c r="J48" s="45"/>
      <c r="K48" s="44"/>
      <c r="L48" s="44"/>
      <c r="M48" s="43"/>
      <c r="N48" s="43"/>
      <c r="O48" s="46"/>
      <c r="P48" s="43"/>
      <c r="Q48" s="43"/>
      <c r="R48" s="43"/>
      <c r="S48" s="43"/>
      <c r="T48" s="43"/>
      <c r="U48" s="43"/>
      <c r="V48" s="43"/>
      <c r="W48" s="43"/>
      <c r="X48" s="43"/>
    </row>
    <row r="49" spans="1:24" ht="20.100000000000001" customHeight="1">
      <c r="A49" s="43"/>
      <c r="B49" s="43"/>
      <c r="C49" s="43"/>
      <c r="D49" s="44"/>
      <c r="E49" s="44"/>
      <c r="F49" s="45"/>
      <c r="G49" s="44"/>
      <c r="H49" s="44"/>
      <c r="I49" s="44"/>
      <c r="J49" s="45"/>
      <c r="K49" s="44"/>
      <c r="L49" s="44"/>
      <c r="M49" s="43"/>
      <c r="N49" s="43"/>
      <c r="O49" s="46"/>
      <c r="P49" s="43"/>
      <c r="Q49" s="43"/>
      <c r="R49" s="43"/>
      <c r="S49" s="43"/>
      <c r="T49" s="43"/>
      <c r="U49" s="43"/>
      <c r="V49" s="43"/>
      <c r="W49" s="43"/>
      <c r="X49" s="43"/>
    </row>
    <row r="50" spans="1:24" ht="20.100000000000001" customHeight="1">
      <c r="A50" s="43"/>
      <c r="B50" s="43"/>
      <c r="C50" s="43"/>
      <c r="D50" s="44"/>
      <c r="E50" s="44"/>
      <c r="F50" s="45"/>
      <c r="G50" s="44"/>
      <c r="H50" s="44"/>
      <c r="I50" s="44"/>
      <c r="J50" s="45"/>
      <c r="K50" s="44"/>
      <c r="L50" s="44"/>
      <c r="M50" s="43"/>
      <c r="N50" s="43"/>
      <c r="O50" s="46"/>
      <c r="P50" s="43"/>
      <c r="Q50" s="43"/>
      <c r="R50" s="43"/>
      <c r="S50" s="43"/>
      <c r="T50" s="43"/>
      <c r="U50" s="43"/>
      <c r="V50" s="43"/>
      <c r="W50" s="43"/>
      <c r="X50" s="43"/>
    </row>
    <row r="51" spans="1:24" ht="20.100000000000001" customHeight="1">
      <c r="A51" s="43"/>
      <c r="B51" s="43"/>
      <c r="C51" s="43"/>
      <c r="D51" s="44"/>
      <c r="E51" s="44"/>
      <c r="F51" s="45"/>
      <c r="G51" s="44"/>
      <c r="H51" s="44"/>
      <c r="I51" s="44"/>
      <c r="J51" s="45"/>
      <c r="K51" s="44"/>
      <c r="L51" s="44"/>
      <c r="M51" s="43"/>
      <c r="N51" s="43"/>
      <c r="O51" s="46"/>
      <c r="P51" s="43"/>
      <c r="Q51" s="43"/>
      <c r="R51" s="43"/>
      <c r="S51" s="43"/>
      <c r="T51" s="43"/>
      <c r="U51" s="43"/>
      <c r="V51" s="43"/>
      <c r="W51" s="43"/>
      <c r="X51" s="43"/>
    </row>
    <row r="52" spans="1:24" ht="20.100000000000001" customHeight="1">
      <c r="A52" s="43"/>
      <c r="B52" s="43"/>
      <c r="C52" s="43"/>
      <c r="D52" s="44"/>
      <c r="E52" s="44"/>
      <c r="F52" s="45"/>
      <c r="G52" s="44"/>
      <c r="H52" s="44"/>
      <c r="I52" s="44"/>
      <c r="J52" s="45"/>
      <c r="K52" s="44"/>
      <c r="L52" s="44"/>
      <c r="M52" s="43"/>
      <c r="N52" s="43"/>
      <c r="O52" s="46"/>
      <c r="P52" s="43"/>
      <c r="Q52" s="43"/>
      <c r="R52" s="43"/>
      <c r="S52" s="43"/>
      <c r="T52" s="43"/>
      <c r="U52" s="43"/>
      <c r="V52" s="43"/>
      <c r="W52" s="43"/>
      <c r="X52" s="43"/>
    </row>
    <row r="53" spans="1:24" ht="20.100000000000001" customHeight="1">
      <c r="A53" s="43"/>
      <c r="B53" s="43"/>
      <c r="C53" s="43"/>
      <c r="D53" s="44"/>
      <c r="E53" s="44"/>
      <c r="F53" s="45"/>
      <c r="G53" s="44"/>
      <c r="H53" s="44"/>
      <c r="I53" s="44"/>
      <c r="J53" s="45"/>
      <c r="K53" s="44"/>
      <c r="L53" s="44"/>
      <c r="M53" s="43"/>
      <c r="N53" s="43"/>
      <c r="O53" s="46"/>
      <c r="P53" s="43"/>
      <c r="Q53" s="43"/>
      <c r="R53" s="43"/>
      <c r="S53" s="43"/>
      <c r="T53" s="43"/>
      <c r="U53" s="43"/>
      <c r="V53" s="43"/>
      <c r="W53" s="43"/>
      <c r="X53" s="43"/>
    </row>
    <row r="54" spans="1:24" ht="20.100000000000001" customHeight="1">
      <c r="A54" s="43"/>
      <c r="B54" s="43"/>
      <c r="C54" s="43"/>
      <c r="D54" s="44"/>
      <c r="E54" s="44"/>
      <c r="F54" s="45"/>
      <c r="G54" s="44"/>
      <c r="H54" s="44"/>
      <c r="I54" s="44"/>
      <c r="J54" s="45"/>
      <c r="K54" s="44"/>
      <c r="L54" s="44"/>
      <c r="M54" s="43"/>
      <c r="N54" s="43"/>
      <c r="O54" s="46"/>
      <c r="P54" s="43"/>
      <c r="Q54" s="43"/>
      <c r="R54" s="43"/>
      <c r="S54" s="43"/>
      <c r="T54" s="43"/>
      <c r="U54" s="43"/>
      <c r="V54" s="43"/>
      <c r="W54" s="43"/>
      <c r="X54" s="43"/>
    </row>
    <row r="55" spans="1:24" ht="20.100000000000001" customHeight="1">
      <c r="A55" s="43"/>
      <c r="B55" s="43"/>
      <c r="C55" s="43"/>
      <c r="D55" s="44"/>
      <c r="E55" s="44"/>
      <c r="F55" s="45"/>
      <c r="G55" s="44"/>
      <c r="H55" s="44"/>
      <c r="I55" s="44"/>
      <c r="J55" s="45"/>
      <c r="K55" s="44"/>
      <c r="L55" s="44"/>
      <c r="M55" s="43"/>
      <c r="N55" s="43"/>
      <c r="O55" s="46"/>
      <c r="P55" s="43"/>
      <c r="Q55" s="43"/>
      <c r="R55" s="43"/>
      <c r="S55" s="43"/>
      <c r="T55" s="43"/>
      <c r="U55" s="43"/>
      <c r="V55" s="43"/>
      <c r="W55" s="43"/>
      <c r="X55" s="43"/>
    </row>
    <row r="56" spans="1:24" ht="20.100000000000001" customHeight="1">
      <c r="A56" s="43"/>
      <c r="B56" s="43"/>
      <c r="C56" s="43"/>
      <c r="D56" s="44"/>
      <c r="E56" s="44"/>
      <c r="F56" s="45"/>
      <c r="G56" s="44"/>
      <c r="H56" s="44"/>
      <c r="I56" s="44"/>
      <c r="J56" s="45"/>
      <c r="K56" s="44"/>
      <c r="L56" s="44"/>
      <c r="M56" s="43"/>
      <c r="N56" s="43"/>
      <c r="O56" s="46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20.100000000000001" customHeight="1">
      <c r="A57" s="43"/>
      <c r="B57" s="43"/>
      <c r="C57" s="43"/>
      <c r="D57" s="44"/>
      <c r="E57" s="44"/>
      <c r="F57" s="45"/>
      <c r="G57" s="44"/>
      <c r="H57" s="44"/>
      <c r="I57" s="44"/>
      <c r="J57" s="45"/>
      <c r="K57" s="44"/>
      <c r="L57" s="44"/>
      <c r="M57" s="43"/>
      <c r="N57" s="43"/>
      <c r="O57" s="46"/>
      <c r="P57" s="43"/>
      <c r="Q57" s="43"/>
      <c r="R57" s="43"/>
      <c r="S57" s="43"/>
      <c r="T57" s="43"/>
      <c r="U57" s="43"/>
      <c r="V57" s="43"/>
      <c r="W57" s="43"/>
      <c r="X57" s="43"/>
    </row>
    <row r="58" spans="1:24" ht="20.100000000000001" customHeight="1">
      <c r="A58" s="43"/>
      <c r="B58" s="43"/>
      <c r="C58" s="43"/>
      <c r="D58" s="44"/>
      <c r="E58" s="44"/>
      <c r="F58" s="45"/>
      <c r="G58" s="44"/>
      <c r="H58" s="44"/>
      <c r="I58" s="44"/>
      <c r="J58" s="45"/>
      <c r="K58" s="44"/>
      <c r="L58" s="44"/>
      <c r="M58" s="43"/>
      <c r="N58" s="43"/>
      <c r="O58" s="46"/>
      <c r="P58" s="43"/>
      <c r="Q58" s="43"/>
      <c r="R58" s="43"/>
      <c r="S58" s="43"/>
      <c r="T58" s="43"/>
      <c r="U58" s="43"/>
      <c r="V58" s="43"/>
      <c r="W58" s="43"/>
      <c r="X58" s="43"/>
    </row>
    <row r="59" spans="1:24" ht="20.100000000000001" customHeight="1">
      <c r="A59" s="43"/>
      <c r="B59" s="43"/>
      <c r="C59" s="43"/>
      <c r="D59" s="44"/>
      <c r="E59" s="44"/>
      <c r="F59" s="45"/>
      <c r="G59" s="44"/>
      <c r="H59" s="44"/>
      <c r="I59" s="44"/>
      <c r="J59" s="45"/>
      <c r="K59" s="44"/>
      <c r="L59" s="44"/>
      <c r="M59" s="43"/>
      <c r="N59" s="43"/>
      <c r="O59" s="46"/>
      <c r="P59" s="43"/>
      <c r="Q59" s="43"/>
      <c r="R59" s="43"/>
      <c r="S59" s="43"/>
      <c r="T59" s="43"/>
      <c r="U59" s="43"/>
      <c r="V59" s="43"/>
      <c r="W59" s="43"/>
      <c r="X59" s="43"/>
    </row>
    <row r="62" spans="1:24" ht="20.100000000000001" customHeight="1">
      <c r="A62" s="43"/>
      <c r="B62" s="43"/>
      <c r="C62" s="43"/>
      <c r="D62" s="44"/>
      <c r="E62" s="44"/>
      <c r="F62" s="45"/>
      <c r="G62" s="44"/>
      <c r="H62" s="44"/>
      <c r="I62" s="44"/>
      <c r="J62" s="45"/>
      <c r="K62" s="44"/>
      <c r="L62" s="44"/>
      <c r="M62" s="43"/>
      <c r="N62" s="43"/>
      <c r="O62" s="46"/>
      <c r="P62" s="43"/>
      <c r="Q62" s="43"/>
      <c r="R62" s="43"/>
      <c r="S62" s="43"/>
      <c r="T62" s="43"/>
      <c r="U62" s="43"/>
      <c r="V62" s="43"/>
      <c r="W62" s="43"/>
      <c r="X62" s="43"/>
    </row>
  </sheetData>
  <mergeCells count="1">
    <mergeCell ref="K1:M3"/>
  </mergeCells>
  <dataValidations count="1">
    <dataValidation type="list" allowBlank="1" showInputMessage="1" showErrorMessage="1" sqref="B1">
      <formula1>english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AD117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1" sqref="E11"/>
    </sheetView>
  </sheetViews>
  <sheetFormatPr defaultRowHeight="12.75"/>
  <cols>
    <col min="1" max="1" width="3.375" style="2" customWidth="1"/>
    <col min="2" max="2" width="15.625" style="2" bestFit="1" customWidth="1"/>
    <col min="3" max="3" width="29.625" style="2" bestFit="1" customWidth="1"/>
    <col min="4" max="4" width="6.125" style="2" customWidth="1"/>
    <col min="5" max="5" width="9.125" style="8" bestFit="1" customWidth="1"/>
    <col min="6" max="6" width="10.125" style="8" bestFit="1" customWidth="1"/>
    <col min="7" max="8" width="10.125" style="8" customWidth="1"/>
    <col min="9" max="9" width="9.125" style="2" bestFit="1" customWidth="1"/>
    <col min="10" max="11" width="4.375" style="2" bestFit="1" customWidth="1"/>
    <col min="12" max="12" width="4.5" style="2" bestFit="1" customWidth="1"/>
    <col min="13" max="14" width="9" style="2"/>
    <col min="15" max="15" width="4.625" style="2" customWidth="1"/>
    <col min="16" max="16" width="6" style="25" customWidth="1"/>
    <col min="17" max="17" width="10.25" style="25" customWidth="1"/>
    <col min="18" max="18" width="10" style="2" customWidth="1"/>
    <col min="19" max="19" width="10" style="33" customWidth="1"/>
    <col min="20" max="20" width="9" style="2"/>
    <col min="21" max="21" width="11.125" style="21" customWidth="1"/>
    <col min="22" max="23" width="10.125" style="22" customWidth="1"/>
    <col min="24" max="24" width="5" style="38" customWidth="1"/>
    <col min="25" max="25" width="5.125" style="38" customWidth="1"/>
    <col min="26" max="27" width="9" style="2"/>
    <col min="28" max="28" width="9" style="21"/>
    <col min="29" max="16384" width="9" style="2"/>
  </cols>
  <sheetData>
    <row r="1" spans="1:30" s="1" customFormat="1" ht="51" customHeight="1">
      <c r="B1" s="56" t="s">
        <v>21</v>
      </c>
      <c r="C1" s="56" t="s">
        <v>93</v>
      </c>
      <c r="D1" s="57" t="s">
        <v>36</v>
      </c>
      <c r="E1" s="58" t="s">
        <v>101</v>
      </c>
      <c r="F1" s="58" t="s">
        <v>34</v>
      </c>
      <c r="G1" s="58" t="s">
        <v>99</v>
      </c>
      <c r="H1" s="58" t="s">
        <v>100</v>
      </c>
      <c r="I1" s="1" t="s">
        <v>35</v>
      </c>
      <c r="J1" s="1" t="s">
        <v>72</v>
      </c>
      <c r="K1" s="1" t="s">
        <v>73</v>
      </c>
      <c r="L1" s="1" t="s">
        <v>70</v>
      </c>
      <c r="M1" s="1" t="s">
        <v>74</v>
      </c>
      <c r="N1" s="1" t="s">
        <v>81</v>
      </c>
      <c r="O1" s="29" t="s">
        <v>82</v>
      </c>
      <c r="P1" s="59" t="s">
        <v>83</v>
      </c>
      <c r="Q1" s="24" t="s">
        <v>84</v>
      </c>
      <c r="R1" s="1" t="s">
        <v>76</v>
      </c>
      <c r="S1" s="31" t="s">
        <v>85</v>
      </c>
      <c r="T1" s="1" t="s">
        <v>71</v>
      </c>
      <c r="U1" s="60" t="s">
        <v>94</v>
      </c>
      <c r="V1" s="61" t="s">
        <v>97</v>
      </c>
      <c r="W1" s="61" t="s">
        <v>98</v>
      </c>
      <c r="X1" s="62" t="s">
        <v>91</v>
      </c>
      <c r="Y1" s="62" t="s">
        <v>92</v>
      </c>
      <c r="Z1" s="1" t="s">
        <v>75</v>
      </c>
      <c r="AA1" s="1" t="s">
        <v>77</v>
      </c>
      <c r="AB1" s="60" t="s">
        <v>78</v>
      </c>
      <c r="AC1" s="1" t="s">
        <v>79</v>
      </c>
      <c r="AD1" s="1" t="s">
        <v>80</v>
      </c>
    </row>
    <row r="2" spans="1:30">
      <c r="B2" s="14" t="s">
        <v>0</v>
      </c>
      <c r="C2" s="13" t="s">
        <v>37</v>
      </c>
      <c r="D2" s="15">
        <v>0.66</v>
      </c>
      <c r="E2" s="8">
        <v>0.53</v>
      </c>
      <c r="F2" s="8">
        <v>1556.1</v>
      </c>
      <c r="G2" s="8">
        <f>W2/U2</f>
        <v>0.53417710944026731</v>
      </c>
      <c r="H2" s="8">
        <f t="shared" ref="H2:H37" si="0">G2*M2/1000</f>
        <v>3.5522777777777774</v>
      </c>
      <c r="I2" s="9">
        <f t="shared" ref="I2:I37" si="1">(D2-G2)/D2</f>
        <v>0.1906407432723223</v>
      </c>
      <c r="J2" s="2">
        <v>32</v>
      </c>
      <c r="K2" s="2">
        <v>20</v>
      </c>
      <c r="L2" s="2">
        <v>1</v>
      </c>
      <c r="M2" s="2">
        <v>6650</v>
      </c>
      <c r="N2" s="2">
        <v>175</v>
      </c>
      <c r="O2" s="2">
        <v>4</v>
      </c>
      <c r="P2" s="25">
        <v>9</v>
      </c>
      <c r="Q2" s="25">
        <f t="shared" ref="Q2:Q32" si="2">N2*2</f>
        <v>350</v>
      </c>
      <c r="R2" s="2">
        <f t="shared" ref="R2:R37" si="3">(J2+4)*L2*P2</f>
        <v>324</v>
      </c>
      <c r="S2" s="32" t="s">
        <v>86</v>
      </c>
      <c r="T2" s="2">
        <f>P2*O2</f>
        <v>36</v>
      </c>
      <c r="U2" s="21">
        <f>T2*M2/1000</f>
        <v>239.4</v>
      </c>
      <c r="V2" s="22">
        <f t="shared" ref="V2:V37" si="4">E2*U2</f>
        <v>126.88200000000001</v>
      </c>
      <c r="W2" s="22">
        <f>V2+1</f>
        <v>127.88200000000001</v>
      </c>
      <c r="X2" s="38">
        <v>0.76</v>
      </c>
      <c r="Y2" s="38">
        <f>T2*X2</f>
        <v>27.36</v>
      </c>
      <c r="Z2" s="2">
        <v>5</v>
      </c>
      <c r="AA2" s="2">
        <f>Z2*6</f>
        <v>30</v>
      </c>
      <c r="AB2" s="21">
        <f t="shared" ref="AB2:AB37" si="5">U2*AA2</f>
        <v>7182</v>
      </c>
      <c r="AC2" s="2">
        <f t="shared" ref="AC2:AC37" si="6">AB2*E2</f>
        <v>3806.46</v>
      </c>
      <c r="AD2" s="2">
        <f t="shared" ref="AD2:AD37" si="7">(R2+15)*Z2</f>
        <v>1695</v>
      </c>
    </row>
    <row r="3" spans="1:30">
      <c r="A3" s="4"/>
      <c r="B3" s="16" t="s">
        <v>22</v>
      </c>
      <c r="C3" s="17" t="s">
        <v>38</v>
      </c>
      <c r="D3" s="18">
        <v>0.66</v>
      </c>
      <c r="E3" s="8">
        <v>0.53</v>
      </c>
      <c r="F3" s="8">
        <v>1548.3</v>
      </c>
      <c r="G3" s="8">
        <f t="shared" ref="G3:G37" si="8">W3/U3</f>
        <v>0.53417710944026731</v>
      </c>
      <c r="H3" s="8">
        <f t="shared" si="0"/>
        <v>10.656833333333331</v>
      </c>
      <c r="I3" s="9">
        <f t="shared" si="1"/>
        <v>0.1906407432723223</v>
      </c>
      <c r="J3" s="2">
        <v>32</v>
      </c>
      <c r="K3" s="2">
        <v>20</v>
      </c>
      <c r="L3" s="2">
        <v>3</v>
      </c>
      <c r="M3" s="2">
        <v>19950</v>
      </c>
      <c r="N3" s="2">
        <v>175</v>
      </c>
      <c r="O3" s="2">
        <v>4</v>
      </c>
      <c r="P3" s="25">
        <v>3</v>
      </c>
      <c r="Q3" s="25">
        <f t="shared" si="2"/>
        <v>350</v>
      </c>
      <c r="R3" s="2">
        <f t="shared" si="3"/>
        <v>324</v>
      </c>
      <c r="S3" s="32" t="s">
        <v>86</v>
      </c>
      <c r="T3" s="2">
        <f t="shared" ref="T3:T37" si="9">P3*O3</f>
        <v>12</v>
      </c>
      <c r="U3" s="21">
        <f t="shared" ref="U3:U37" si="10">T3*M3/1000</f>
        <v>239.4</v>
      </c>
      <c r="V3" s="22">
        <f t="shared" si="4"/>
        <v>126.88200000000001</v>
      </c>
      <c r="W3" s="22">
        <f t="shared" ref="W3:W37" si="11">V3+1</f>
        <v>127.88200000000001</v>
      </c>
      <c r="X3" s="38">
        <v>2.2599999999999998</v>
      </c>
      <c r="Y3" s="38">
        <f t="shared" ref="Y3:Y37" si="12">T3*X3</f>
        <v>27.119999999999997</v>
      </c>
      <c r="Z3" s="2">
        <v>5</v>
      </c>
      <c r="AA3" s="2">
        <f t="shared" ref="AA3:AA37" si="13">Z3*6</f>
        <v>30</v>
      </c>
      <c r="AB3" s="21">
        <f t="shared" si="5"/>
        <v>7182</v>
      </c>
      <c r="AC3" s="2">
        <f t="shared" si="6"/>
        <v>3806.46</v>
      </c>
      <c r="AD3" s="2">
        <f t="shared" si="7"/>
        <v>1695</v>
      </c>
    </row>
    <row r="4" spans="1:30">
      <c r="B4" s="14" t="s">
        <v>1</v>
      </c>
      <c r="C4" s="13" t="s">
        <v>39</v>
      </c>
      <c r="D4" s="15">
        <v>0.91</v>
      </c>
      <c r="E4" s="8">
        <v>0.73</v>
      </c>
      <c r="F4" s="8">
        <v>1227.2</v>
      </c>
      <c r="G4" s="8">
        <f t="shared" si="8"/>
        <v>0.73600961538461529</v>
      </c>
      <c r="H4" s="8">
        <f t="shared" si="0"/>
        <v>3.8272499999999994</v>
      </c>
      <c r="I4" s="9">
        <f t="shared" si="1"/>
        <v>0.19119822485207114</v>
      </c>
      <c r="J4" s="2">
        <v>35.5</v>
      </c>
      <c r="K4" s="2">
        <v>25.5</v>
      </c>
      <c r="L4" s="2">
        <v>1</v>
      </c>
      <c r="M4" s="2">
        <v>5200</v>
      </c>
      <c r="N4" s="2">
        <v>175</v>
      </c>
      <c r="O4" s="2">
        <v>4</v>
      </c>
      <c r="P4" s="25">
        <v>8</v>
      </c>
      <c r="Q4" s="25">
        <f t="shared" si="2"/>
        <v>350</v>
      </c>
      <c r="R4" s="2">
        <f t="shared" si="3"/>
        <v>316</v>
      </c>
      <c r="S4" s="35" t="s">
        <v>87</v>
      </c>
      <c r="T4" s="2">
        <f t="shared" si="9"/>
        <v>32</v>
      </c>
      <c r="U4" s="21">
        <f t="shared" si="10"/>
        <v>166.4</v>
      </c>
      <c r="V4" s="22">
        <f t="shared" si="4"/>
        <v>121.47199999999999</v>
      </c>
      <c r="W4" s="22">
        <f t="shared" si="11"/>
        <v>122.47199999999999</v>
      </c>
      <c r="X4" s="38">
        <v>0.82</v>
      </c>
      <c r="Y4" s="38">
        <f t="shared" si="12"/>
        <v>26.24</v>
      </c>
      <c r="Z4" s="2">
        <v>5</v>
      </c>
      <c r="AA4" s="2">
        <f t="shared" si="13"/>
        <v>30</v>
      </c>
      <c r="AB4" s="21">
        <f t="shared" si="5"/>
        <v>4992</v>
      </c>
      <c r="AC4" s="2">
        <f t="shared" si="6"/>
        <v>3644.16</v>
      </c>
      <c r="AD4" s="2">
        <f t="shared" si="7"/>
        <v>1655</v>
      </c>
    </row>
    <row r="5" spans="1:30">
      <c r="B5" s="12" t="s">
        <v>31</v>
      </c>
      <c r="C5" s="13" t="s">
        <v>40</v>
      </c>
      <c r="D5" s="11">
        <v>0.61</v>
      </c>
      <c r="E5" s="8">
        <v>0.53</v>
      </c>
      <c r="F5" s="8">
        <v>2115</v>
      </c>
      <c r="G5" s="8">
        <f t="shared" si="8"/>
        <v>0.53462962962962968</v>
      </c>
      <c r="H5" s="8">
        <f t="shared" si="0"/>
        <v>4.8116666666666665</v>
      </c>
      <c r="I5" s="9">
        <f t="shared" si="1"/>
        <v>0.12355798421372183</v>
      </c>
      <c r="J5" s="2">
        <v>40</v>
      </c>
      <c r="K5" s="2">
        <v>14</v>
      </c>
      <c r="L5" s="2">
        <v>1</v>
      </c>
      <c r="M5" s="2">
        <v>9000</v>
      </c>
      <c r="N5" s="2">
        <v>177</v>
      </c>
      <c r="O5" s="2">
        <v>4</v>
      </c>
      <c r="P5" s="25">
        <v>6</v>
      </c>
      <c r="Q5" s="25">
        <f t="shared" si="2"/>
        <v>354</v>
      </c>
      <c r="R5" s="2">
        <f t="shared" si="3"/>
        <v>264</v>
      </c>
      <c r="S5" s="33" t="s">
        <v>89</v>
      </c>
      <c r="T5" s="2">
        <f t="shared" si="9"/>
        <v>24</v>
      </c>
      <c r="U5" s="21">
        <f t="shared" si="10"/>
        <v>216</v>
      </c>
      <c r="V5" s="22">
        <f t="shared" si="4"/>
        <v>114.48</v>
      </c>
      <c r="W5" s="22">
        <f t="shared" si="11"/>
        <v>115.48</v>
      </c>
      <c r="X5" s="38">
        <v>0.96</v>
      </c>
      <c r="Y5" s="38">
        <f t="shared" si="12"/>
        <v>23.04</v>
      </c>
      <c r="Z5" s="2">
        <v>5</v>
      </c>
      <c r="AA5" s="2">
        <f t="shared" si="13"/>
        <v>30</v>
      </c>
      <c r="AB5" s="21">
        <f t="shared" si="5"/>
        <v>6480</v>
      </c>
      <c r="AC5" s="2">
        <f t="shared" si="6"/>
        <v>3434.4</v>
      </c>
      <c r="AD5" s="2">
        <f t="shared" si="7"/>
        <v>1395</v>
      </c>
    </row>
    <row r="6" spans="1:30">
      <c r="B6" s="12" t="s">
        <v>142</v>
      </c>
      <c r="C6" s="13" t="s">
        <v>143</v>
      </c>
      <c r="D6" s="11">
        <v>0.81</v>
      </c>
      <c r="E6" s="8">
        <v>0.65</v>
      </c>
      <c r="F6" s="8">
        <v>1560</v>
      </c>
      <c r="G6" s="8">
        <f t="shared" si="8"/>
        <v>0.65641025641025641</v>
      </c>
      <c r="H6" s="8">
        <f t="shared" si="0"/>
        <v>8.5333333333333332</v>
      </c>
      <c r="I6" s="9">
        <f t="shared" si="1"/>
        <v>0.18961696739474523</v>
      </c>
      <c r="J6" s="2">
        <v>40</v>
      </c>
      <c r="K6" s="2">
        <v>20</v>
      </c>
      <c r="L6" s="2">
        <v>2</v>
      </c>
      <c r="M6" s="2">
        <v>13000</v>
      </c>
      <c r="N6" s="2">
        <v>175</v>
      </c>
      <c r="O6" s="2">
        <v>4</v>
      </c>
      <c r="P6" s="25">
        <v>3</v>
      </c>
      <c r="Q6" s="26">
        <f t="shared" si="2"/>
        <v>350</v>
      </c>
      <c r="R6" s="2">
        <f t="shared" si="3"/>
        <v>264</v>
      </c>
      <c r="S6" s="33" t="s">
        <v>89</v>
      </c>
      <c r="T6" s="2">
        <f t="shared" si="9"/>
        <v>12</v>
      </c>
      <c r="U6" s="21">
        <f t="shared" si="10"/>
        <v>156</v>
      </c>
      <c r="V6" s="22">
        <f t="shared" si="4"/>
        <v>101.4</v>
      </c>
      <c r="W6" s="22">
        <f t="shared" si="11"/>
        <v>102.4</v>
      </c>
      <c r="X6" s="38">
        <v>2.12</v>
      </c>
      <c r="Y6" s="38">
        <f t="shared" si="12"/>
        <v>25.44</v>
      </c>
      <c r="Z6" s="2">
        <v>5</v>
      </c>
      <c r="AA6" s="2">
        <f t="shared" si="13"/>
        <v>30</v>
      </c>
      <c r="AB6" s="21">
        <f t="shared" si="5"/>
        <v>4680</v>
      </c>
      <c r="AC6" s="2">
        <f t="shared" si="6"/>
        <v>3042</v>
      </c>
      <c r="AD6" s="2">
        <f t="shared" si="7"/>
        <v>1395</v>
      </c>
    </row>
    <row r="7" spans="1:30">
      <c r="B7" s="12" t="s">
        <v>141</v>
      </c>
      <c r="C7" s="13" t="s">
        <v>146</v>
      </c>
      <c r="D7" s="11">
        <v>0.93</v>
      </c>
      <c r="E7" s="8">
        <v>0.65</v>
      </c>
      <c r="F7" s="8">
        <v>1560</v>
      </c>
      <c r="G7" s="8">
        <f t="shared" si="8"/>
        <v>0.656265664160401</v>
      </c>
      <c r="H7" s="8">
        <f t="shared" si="0"/>
        <v>4.3641666666666667</v>
      </c>
      <c r="I7" s="9">
        <f t="shared" si="1"/>
        <v>0.29433799552645057</v>
      </c>
      <c r="J7" s="2">
        <v>40</v>
      </c>
      <c r="K7" s="2">
        <v>20</v>
      </c>
      <c r="L7" s="2">
        <v>1</v>
      </c>
      <c r="M7" s="2">
        <v>6650</v>
      </c>
      <c r="N7" s="2">
        <v>175</v>
      </c>
      <c r="O7" s="2">
        <v>4</v>
      </c>
      <c r="P7" s="25">
        <v>6</v>
      </c>
      <c r="Q7" s="26">
        <f t="shared" si="2"/>
        <v>350</v>
      </c>
      <c r="R7" s="2">
        <f t="shared" si="3"/>
        <v>264</v>
      </c>
      <c r="S7" s="33" t="s">
        <v>89</v>
      </c>
      <c r="T7" s="2">
        <f t="shared" si="9"/>
        <v>24</v>
      </c>
      <c r="U7" s="21">
        <f t="shared" si="10"/>
        <v>159.6</v>
      </c>
      <c r="V7" s="22">
        <f t="shared" si="4"/>
        <v>103.74</v>
      </c>
      <c r="W7" s="22">
        <f t="shared" si="11"/>
        <v>104.74</v>
      </c>
      <c r="X7" s="38">
        <v>0.96</v>
      </c>
      <c r="Y7" s="38">
        <f t="shared" si="12"/>
        <v>23.04</v>
      </c>
      <c r="Z7" s="2">
        <v>5</v>
      </c>
      <c r="AA7" s="2">
        <f t="shared" si="13"/>
        <v>30</v>
      </c>
      <c r="AB7" s="21">
        <f t="shared" si="5"/>
        <v>4788</v>
      </c>
      <c r="AC7" s="2">
        <f t="shared" si="6"/>
        <v>3112.2000000000003</v>
      </c>
      <c r="AD7" s="2">
        <f t="shared" si="7"/>
        <v>1395</v>
      </c>
    </row>
    <row r="8" spans="1:30">
      <c r="B8" s="14" t="s">
        <v>2</v>
      </c>
      <c r="C8" s="13" t="s">
        <v>41</v>
      </c>
      <c r="D8" s="15">
        <v>0.97</v>
      </c>
      <c r="E8" s="8">
        <v>0.78</v>
      </c>
      <c r="F8" s="8">
        <v>1275.3</v>
      </c>
      <c r="G8" s="8">
        <f t="shared" si="8"/>
        <v>0.78764525993883794</v>
      </c>
      <c r="H8" s="8">
        <f t="shared" si="0"/>
        <v>4.2926666666666673</v>
      </c>
      <c r="I8" s="9">
        <f t="shared" si="1"/>
        <v>0.18799457738264128</v>
      </c>
      <c r="J8" s="2">
        <v>40</v>
      </c>
      <c r="K8" s="2">
        <v>25</v>
      </c>
      <c r="L8" s="2">
        <v>1</v>
      </c>
      <c r="M8" s="2">
        <v>5450</v>
      </c>
      <c r="N8" s="2">
        <v>175</v>
      </c>
      <c r="O8" s="2">
        <v>4</v>
      </c>
      <c r="P8" s="25">
        <v>6</v>
      </c>
      <c r="Q8" s="25">
        <f t="shared" si="2"/>
        <v>350</v>
      </c>
      <c r="R8" s="2">
        <f t="shared" si="3"/>
        <v>264</v>
      </c>
      <c r="S8" s="33" t="s">
        <v>89</v>
      </c>
      <c r="T8" s="2">
        <f t="shared" si="9"/>
        <v>24</v>
      </c>
      <c r="U8" s="21">
        <f t="shared" si="10"/>
        <v>130.80000000000001</v>
      </c>
      <c r="V8" s="22">
        <f t="shared" si="4"/>
        <v>102.02400000000002</v>
      </c>
      <c r="W8" s="22">
        <f t="shared" si="11"/>
        <v>103.02400000000002</v>
      </c>
      <c r="X8" s="38">
        <v>0.94</v>
      </c>
      <c r="Y8" s="38">
        <f t="shared" si="12"/>
        <v>22.56</v>
      </c>
      <c r="Z8" s="2">
        <v>5</v>
      </c>
      <c r="AA8" s="2">
        <f t="shared" si="13"/>
        <v>30</v>
      </c>
      <c r="AB8" s="21">
        <f t="shared" si="5"/>
        <v>3924.0000000000005</v>
      </c>
      <c r="AC8" s="2">
        <f t="shared" si="6"/>
        <v>3060.7200000000003</v>
      </c>
      <c r="AD8" s="2">
        <f t="shared" si="7"/>
        <v>1395</v>
      </c>
    </row>
    <row r="9" spans="1:30">
      <c r="A9" s="4"/>
      <c r="B9" s="16" t="s">
        <v>23</v>
      </c>
      <c r="C9" s="17" t="s">
        <v>42</v>
      </c>
      <c r="D9" s="18">
        <v>0.97</v>
      </c>
      <c r="E9" s="8">
        <v>0.78</v>
      </c>
      <c r="F9" s="8">
        <v>1220.8</v>
      </c>
      <c r="G9" s="8">
        <f t="shared" si="8"/>
        <v>0.78764525993883794</v>
      </c>
      <c r="H9" s="8">
        <f t="shared" si="0"/>
        <v>8.5853333333333346</v>
      </c>
      <c r="I9" s="9">
        <f t="shared" si="1"/>
        <v>0.18799457738264128</v>
      </c>
      <c r="J9" s="2">
        <v>40</v>
      </c>
      <c r="K9" s="2">
        <v>25</v>
      </c>
      <c r="L9" s="2">
        <v>2</v>
      </c>
      <c r="M9" s="2">
        <v>10900</v>
      </c>
      <c r="N9" s="2">
        <v>175</v>
      </c>
      <c r="O9" s="2">
        <v>4</v>
      </c>
      <c r="P9" s="25">
        <v>3</v>
      </c>
      <c r="Q9" s="25">
        <f t="shared" si="2"/>
        <v>350</v>
      </c>
      <c r="R9" s="2">
        <f t="shared" si="3"/>
        <v>264</v>
      </c>
      <c r="S9" s="33" t="s">
        <v>89</v>
      </c>
      <c r="T9" s="2">
        <f t="shared" si="9"/>
        <v>12</v>
      </c>
      <c r="U9" s="21">
        <f t="shared" si="10"/>
        <v>130.80000000000001</v>
      </c>
      <c r="V9" s="22">
        <f t="shared" si="4"/>
        <v>102.02400000000002</v>
      </c>
      <c r="W9" s="22">
        <f t="shared" si="11"/>
        <v>103.02400000000002</v>
      </c>
      <c r="X9" s="38">
        <v>2.12</v>
      </c>
      <c r="Y9" s="38">
        <f t="shared" si="12"/>
        <v>25.44</v>
      </c>
      <c r="Z9" s="2">
        <v>5</v>
      </c>
      <c r="AA9" s="2">
        <f t="shared" si="13"/>
        <v>30</v>
      </c>
      <c r="AB9" s="21">
        <f t="shared" si="5"/>
        <v>3924.0000000000005</v>
      </c>
      <c r="AC9" s="2">
        <f t="shared" si="6"/>
        <v>3060.7200000000003</v>
      </c>
      <c r="AD9" s="2">
        <f t="shared" si="7"/>
        <v>1395</v>
      </c>
    </row>
    <row r="10" spans="1:30">
      <c r="B10" s="14" t="s">
        <v>3</v>
      </c>
      <c r="C10" s="13" t="s">
        <v>43</v>
      </c>
      <c r="D10" s="15">
        <v>1.17</v>
      </c>
      <c r="E10" s="8">
        <v>0.93</v>
      </c>
      <c r="F10" s="8">
        <v>1092.75</v>
      </c>
      <c r="G10" s="8">
        <f t="shared" si="8"/>
        <v>0.93896057347670248</v>
      </c>
      <c r="H10" s="8">
        <f t="shared" si="0"/>
        <v>4.3661666666666656</v>
      </c>
      <c r="I10" s="9">
        <f t="shared" si="1"/>
        <v>0.19746959531905767</v>
      </c>
      <c r="J10" s="2">
        <v>40</v>
      </c>
      <c r="K10" s="2">
        <v>30</v>
      </c>
      <c r="L10" s="2">
        <v>1</v>
      </c>
      <c r="M10" s="2">
        <v>4650</v>
      </c>
      <c r="N10" s="2">
        <v>175</v>
      </c>
      <c r="O10" s="2">
        <v>4</v>
      </c>
      <c r="P10" s="25">
        <v>6</v>
      </c>
      <c r="Q10" s="25">
        <f t="shared" si="2"/>
        <v>350</v>
      </c>
      <c r="R10" s="2">
        <f t="shared" si="3"/>
        <v>264</v>
      </c>
      <c r="S10" s="33" t="s">
        <v>89</v>
      </c>
      <c r="T10" s="2">
        <f t="shared" si="9"/>
        <v>24</v>
      </c>
      <c r="U10" s="21">
        <f t="shared" si="10"/>
        <v>111.6</v>
      </c>
      <c r="V10" s="22">
        <f t="shared" si="4"/>
        <v>103.788</v>
      </c>
      <c r="W10" s="22">
        <f t="shared" si="11"/>
        <v>104.788</v>
      </c>
      <c r="X10" s="38">
        <v>0.96</v>
      </c>
      <c r="Y10" s="38">
        <f t="shared" si="12"/>
        <v>23.04</v>
      </c>
      <c r="Z10" s="2">
        <v>5</v>
      </c>
      <c r="AA10" s="2">
        <f t="shared" si="13"/>
        <v>30</v>
      </c>
      <c r="AB10" s="21">
        <f t="shared" si="5"/>
        <v>3348</v>
      </c>
      <c r="AC10" s="2">
        <f t="shared" si="6"/>
        <v>3113.6400000000003</v>
      </c>
      <c r="AD10" s="2">
        <f t="shared" si="7"/>
        <v>1395</v>
      </c>
    </row>
    <row r="11" spans="1:30">
      <c r="B11" s="14" t="s">
        <v>4</v>
      </c>
      <c r="C11" s="13" t="s">
        <v>44</v>
      </c>
      <c r="D11" s="15">
        <v>1.54</v>
      </c>
      <c r="E11" s="8">
        <v>1.23</v>
      </c>
      <c r="F11" s="8">
        <v>1092</v>
      </c>
      <c r="G11" s="8">
        <f t="shared" si="8"/>
        <v>1.2404166666666667</v>
      </c>
      <c r="H11" s="8">
        <f t="shared" si="0"/>
        <v>3.7212499999999999</v>
      </c>
      <c r="I11" s="9">
        <f t="shared" si="1"/>
        <v>0.194534632034632</v>
      </c>
      <c r="J11" s="2">
        <v>40</v>
      </c>
      <c r="K11" s="2">
        <v>40</v>
      </c>
      <c r="L11" s="2">
        <v>1</v>
      </c>
      <c r="M11" s="2">
        <v>3000</v>
      </c>
      <c r="N11" s="3">
        <v>170</v>
      </c>
      <c r="O11" s="2">
        <v>4</v>
      </c>
      <c r="P11" s="25">
        <v>8</v>
      </c>
      <c r="Q11" s="25">
        <f t="shared" si="2"/>
        <v>340</v>
      </c>
      <c r="R11" s="2">
        <f t="shared" si="3"/>
        <v>352</v>
      </c>
      <c r="S11" s="34" t="s">
        <v>90</v>
      </c>
      <c r="T11" s="2">
        <f t="shared" si="9"/>
        <v>32</v>
      </c>
      <c r="U11" s="21">
        <f>T11*M11/1000</f>
        <v>96</v>
      </c>
      <c r="V11" s="22">
        <f t="shared" si="4"/>
        <v>118.08</v>
      </c>
      <c r="W11" s="22">
        <f t="shared" si="11"/>
        <v>119.08</v>
      </c>
      <c r="X11" s="38">
        <v>0.82</v>
      </c>
      <c r="Y11" s="38">
        <f t="shared" si="12"/>
        <v>26.24</v>
      </c>
      <c r="Z11" s="2">
        <v>5</v>
      </c>
      <c r="AA11" s="2">
        <f t="shared" si="13"/>
        <v>30</v>
      </c>
      <c r="AB11" s="21">
        <f t="shared" si="5"/>
        <v>2880</v>
      </c>
      <c r="AC11" s="2">
        <f t="shared" si="6"/>
        <v>3542.4</v>
      </c>
      <c r="AD11" s="2">
        <f t="shared" si="7"/>
        <v>1835</v>
      </c>
    </row>
    <row r="12" spans="1:30">
      <c r="B12" s="14" t="s">
        <v>139</v>
      </c>
      <c r="C12" s="13" t="s">
        <v>140</v>
      </c>
      <c r="D12" s="15">
        <v>0.81</v>
      </c>
      <c r="E12" s="8">
        <v>0.65</v>
      </c>
      <c r="F12" s="8">
        <v>1700</v>
      </c>
      <c r="G12" s="8">
        <f t="shared" si="8"/>
        <v>0.65595238095238095</v>
      </c>
      <c r="H12" s="8">
        <f t="shared" si="0"/>
        <v>4.5916666666666668</v>
      </c>
      <c r="I12" s="9">
        <f t="shared" si="1"/>
        <v>0.19018224573780135</v>
      </c>
      <c r="J12" s="2">
        <v>45</v>
      </c>
      <c r="K12" s="2">
        <v>18</v>
      </c>
      <c r="L12" s="2">
        <v>1</v>
      </c>
      <c r="M12" s="2">
        <v>7000</v>
      </c>
      <c r="N12" s="2">
        <v>175</v>
      </c>
      <c r="O12" s="2">
        <v>4</v>
      </c>
      <c r="P12" s="25">
        <v>6</v>
      </c>
      <c r="Q12" s="28">
        <f t="shared" si="2"/>
        <v>350</v>
      </c>
      <c r="R12" s="2">
        <f t="shared" si="3"/>
        <v>294</v>
      </c>
      <c r="S12" s="35" t="s">
        <v>87</v>
      </c>
      <c r="T12" s="2">
        <f t="shared" si="9"/>
        <v>24</v>
      </c>
      <c r="U12" s="21">
        <f t="shared" si="10"/>
        <v>168</v>
      </c>
      <c r="V12" s="22">
        <f t="shared" si="4"/>
        <v>109.2</v>
      </c>
      <c r="W12" s="22">
        <f t="shared" si="11"/>
        <v>110.2</v>
      </c>
      <c r="X12" s="38">
        <v>1.06</v>
      </c>
      <c r="Y12" s="38">
        <f t="shared" si="12"/>
        <v>25.44</v>
      </c>
      <c r="Z12" s="2">
        <v>5</v>
      </c>
      <c r="AA12" s="2">
        <f t="shared" si="13"/>
        <v>30</v>
      </c>
      <c r="AB12" s="21">
        <f t="shared" si="5"/>
        <v>5040</v>
      </c>
      <c r="AC12" s="2">
        <f t="shared" si="6"/>
        <v>3276</v>
      </c>
      <c r="AD12" s="2">
        <f t="shared" si="7"/>
        <v>1545</v>
      </c>
    </row>
    <row r="13" spans="1:30">
      <c r="A13" s="4"/>
      <c r="B13" s="16" t="s">
        <v>24</v>
      </c>
      <c r="C13" s="17" t="s">
        <v>45</v>
      </c>
      <c r="D13" s="18">
        <v>1.08</v>
      </c>
      <c r="E13" s="8">
        <v>0.87</v>
      </c>
      <c r="F13" s="8">
        <v>1286.2</v>
      </c>
      <c r="G13" s="8">
        <f t="shared" si="8"/>
        <v>0.87764525993883791</v>
      </c>
      <c r="H13" s="8">
        <f t="shared" si="0"/>
        <v>9.5663333333333345</v>
      </c>
      <c r="I13" s="9">
        <f t="shared" si="1"/>
        <v>0.18736550005663163</v>
      </c>
      <c r="J13" s="2">
        <v>45</v>
      </c>
      <c r="K13" s="2">
        <v>25</v>
      </c>
      <c r="L13" s="2">
        <v>2</v>
      </c>
      <c r="M13" s="2">
        <v>10900</v>
      </c>
      <c r="N13" s="2">
        <v>175</v>
      </c>
      <c r="O13" s="2">
        <v>4</v>
      </c>
      <c r="P13" s="25">
        <v>3</v>
      </c>
      <c r="Q13" s="25">
        <f t="shared" si="2"/>
        <v>350</v>
      </c>
      <c r="R13" s="2">
        <f t="shared" si="3"/>
        <v>294</v>
      </c>
      <c r="S13" s="35" t="s">
        <v>87</v>
      </c>
      <c r="T13" s="2">
        <f t="shared" si="9"/>
        <v>12</v>
      </c>
      <c r="U13" s="21">
        <f t="shared" si="10"/>
        <v>130.80000000000001</v>
      </c>
      <c r="V13" s="22">
        <f t="shared" si="4"/>
        <v>113.79600000000001</v>
      </c>
      <c r="W13" s="22">
        <f t="shared" si="11"/>
        <v>114.79600000000001</v>
      </c>
      <c r="X13" s="38">
        <v>2.12</v>
      </c>
      <c r="Y13" s="38">
        <f t="shared" si="12"/>
        <v>25.44</v>
      </c>
      <c r="Z13" s="2">
        <v>5</v>
      </c>
      <c r="AA13" s="2">
        <f t="shared" si="13"/>
        <v>30</v>
      </c>
      <c r="AB13" s="21">
        <f t="shared" si="5"/>
        <v>3924.0000000000005</v>
      </c>
      <c r="AC13" s="2">
        <f t="shared" si="6"/>
        <v>3413.8800000000006</v>
      </c>
      <c r="AD13" s="2">
        <f t="shared" si="7"/>
        <v>1545</v>
      </c>
    </row>
    <row r="14" spans="1:30">
      <c r="B14" s="14" t="s">
        <v>5</v>
      </c>
      <c r="C14" s="13" t="s">
        <v>46</v>
      </c>
      <c r="D14" s="15">
        <v>1.08</v>
      </c>
      <c r="E14" s="8">
        <v>0.87</v>
      </c>
      <c r="F14" s="8">
        <v>1291.6500000000001</v>
      </c>
      <c r="G14" s="8">
        <f t="shared" si="8"/>
        <v>0.87764525993883791</v>
      </c>
      <c r="H14" s="8">
        <f t="shared" si="0"/>
        <v>4.7831666666666672</v>
      </c>
      <c r="I14" s="9">
        <f t="shared" si="1"/>
        <v>0.18736550005663163</v>
      </c>
      <c r="J14" s="2">
        <v>45</v>
      </c>
      <c r="K14" s="2">
        <v>25</v>
      </c>
      <c r="L14" s="2">
        <v>1</v>
      </c>
      <c r="M14" s="2">
        <v>5450</v>
      </c>
      <c r="N14" s="2">
        <v>175</v>
      </c>
      <c r="O14" s="2">
        <v>4</v>
      </c>
      <c r="P14" s="25">
        <v>6</v>
      </c>
      <c r="Q14" s="25">
        <f t="shared" si="2"/>
        <v>350</v>
      </c>
      <c r="R14" s="2">
        <f t="shared" si="3"/>
        <v>294</v>
      </c>
      <c r="S14" s="35" t="s">
        <v>87</v>
      </c>
      <c r="T14" s="2">
        <f t="shared" si="9"/>
        <v>24</v>
      </c>
      <c r="U14" s="21">
        <f t="shared" si="10"/>
        <v>130.80000000000001</v>
      </c>
      <c r="V14" s="22">
        <f t="shared" si="4"/>
        <v>113.79600000000001</v>
      </c>
      <c r="W14" s="22">
        <f t="shared" si="11"/>
        <v>114.79600000000001</v>
      </c>
      <c r="X14" s="38">
        <v>1.06</v>
      </c>
      <c r="Y14" s="38">
        <f t="shared" si="12"/>
        <v>25.44</v>
      </c>
      <c r="Z14" s="2">
        <v>5</v>
      </c>
      <c r="AA14" s="2">
        <f t="shared" si="13"/>
        <v>30</v>
      </c>
      <c r="AB14" s="21">
        <f t="shared" si="5"/>
        <v>3924.0000000000005</v>
      </c>
      <c r="AC14" s="2">
        <f t="shared" si="6"/>
        <v>3413.8800000000006</v>
      </c>
      <c r="AD14" s="2">
        <f t="shared" si="7"/>
        <v>1545</v>
      </c>
    </row>
    <row r="15" spans="1:30">
      <c r="B15" s="14" t="s">
        <v>6</v>
      </c>
      <c r="C15" s="13" t="s">
        <v>47</v>
      </c>
      <c r="D15" s="15">
        <v>1.23</v>
      </c>
      <c r="E15" s="8">
        <v>1</v>
      </c>
      <c r="F15" s="8">
        <v>1274.3</v>
      </c>
      <c r="G15" s="8">
        <f t="shared" si="8"/>
        <v>1.0076452599388379</v>
      </c>
      <c r="H15" s="8">
        <f t="shared" si="0"/>
        <v>5.4916666666666671</v>
      </c>
      <c r="I15" s="9">
        <f t="shared" si="1"/>
        <v>0.18077621143183908</v>
      </c>
      <c r="J15" s="2">
        <v>50</v>
      </c>
      <c r="K15" s="2">
        <v>25</v>
      </c>
      <c r="L15" s="2">
        <v>1</v>
      </c>
      <c r="M15" s="2">
        <v>5450</v>
      </c>
      <c r="N15" s="2">
        <v>175</v>
      </c>
      <c r="O15" s="2">
        <v>4</v>
      </c>
      <c r="P15" s="25">
        <v>6</v>
      </c>
      <c r="Q15" s="25">
        <f t="shared" si="2"/>
        <v>350</v>
      </c>
      <c r="R15" s="2">
        <f t="shared" si="3"/>
        <v>324</v>
      </c>
      <c r="S15" s="32" t="s">
        <v>86</v>
      </c>
      <c r="T15" s="2">
        <f t="shared" si="9"/>
        <v>24</v>
      </c>
      <c r="U15" s="21">
        <f t="shared" si="10"/>
        <v>130.80000000000001</v>
      </c>
      <c r="V15" s="22">
        <f t="shared" si="4"/>
        <v>130.80000000000001</v>
      </c>
      <c r="W15" s="22">
        <f t="shared" si="11"/>
        <v>131.80000000000001</v>
      </c>
      <c r="X15" s="38">
        <v>1.18</v>
      </c>
      <c r="Y15" s="38">
        <f t="shared" si="12"/>
        <v>28.32</v>
      </c>
      <c r="Z15" s="2">
        <v>5</v>
      </c>
      <c r="AA15" s="2">
        <f t="shared" si="13"/>
        <v>30</v>
      </c>
      <c r="AB15" s="21">
        <f t="shared" si="5"/>
        <v>3924.0000000000005</v>
      </c>
      <c r="AC15" s="2">
        <f t="shared" si="6"/>
        <v>3924.0000000000005</v>
      </c>
      <c r="AD15" s="2">
        <f t="shared" si="7"/>
        <v>1695</v>
      </c>
    </row>
    <row r="16" spans="1:30">
      <c r="A16" s="4"/>
      <c r="B16" s="16" t="s">
        <v>25</v>
      </c>
      <c r="C16" s="17" t="s">
        <v>48</v>
      </c>
      <c r="D16" s="18">
        <v>1.21</v>
      </c>
      <c r="E16" s="8">
        <v>1</v>
      </c>
      <c r="F16" s="8">
        <v>1264.4000000000001</v>
      </c>
      <c r="G16" s="8">
        <f t="shared" si="8"/>
        <v>1.0076452599388379</v>
      </c>
      <c r="H16" s="8">
        <f t="shared" si="0"/>
        <v>10.983333333333334</v>
      </c>
      <c r="I16" s="9">
        <f t="shared" si="1"/>
        <v>0.16723532236459673</v>
      </c>
      <c r="J16" s="2">
        <v>50</v>
      </c>
      <c r="K16" s="2">
        <v>25</v>
      </c>
      <c r="L16" s="2">
        <v>2</v>
      </c>
      <c r="M16" s="2">
        <v>10900</v>
      </c>
      <c r="N16" s="2">
        <v>175</v>
      </c>
      <c r="O16" s="2">
        <v>4</v>
      </c>
      <c r="P16" s="25">
        <v>3</v>
      </c>
      <c r="Q16" s="25">
        <f t="shared" si="2"/>
        <v>350</v>
      </c>
      <c r="R16" s="2">
        <f t="shared" si="3"/>
        <v>324</v>
      </c>
      <c r="S16" s="32" t="s">
        <v>86</v>
      </c>
      <c r="T16" s="2">
        <f t="shared" si="9"/>
        <v>12</v>
      </c>
      <c r="U16" s="21">
        <f t="shared" si="10"/>
        <v>130.80000000000001</v>
      </c>
      <c r="V16" s="22">
        <f t="shared" si="4"/>
        <v>130.80000000000001</v>
      </c>
      <c r="W16" s="22">
        <f t="shared" si="11"/>
        <v>131.80000000000001</v>
      </c>
      <c r="X16" s="38">
        <v>2.12</v>
      </c>
      <c r="Y16" s="38">
        <f t="shared" si="12"/>
        <v>25.44</v>
      </c>
      <c r="Z16" s="2">
        <v>5</v>
      </c>
      <c r="AA16" s="2">
        <f t="shared" si="13"/>
        <v>30</v>
      </c>
      <c r="AB16" s="21">
        <f t="shared" si="5"/>
        <v>3924.0000000000005</v>
      </c>
      <c r="AC16" s="2">
        <f t="shared" si="6"/>
        <v>3924.0000000000005</v>
      </c>
      <c r="AD16" s="2">
        <f t="shared" si="7"/>
        <v>1695</v>
      </c>
    </row>
    <row r="17" spans="1:30">
      <c r="B17" s="14" t="s">
        <v>7</v>
      </c>
      <c r="C17" s="13" t="s">
        <v>49</v>
      </c>
      <c r="D17" s="15">
        <v>1.43</v>
      </c>
      <c r="E17" s="8">
        <v>1.1299999999999999</v>
      </c>
      <c r="F17" s="8">
        <v>1092.75</v>
      </c>
      <c r="G17" s="8">
        <f t="shared" si="8"/>
        <v>1.1389605734767023</v>
      </c>
      <c r="H17" s="8">
        <f t="shared" si="0"/>
        <v>5.2961666666666662</v>
      </c>
      <c r="I17" s="9">
        <f t="shared" si="1"/>
        <v>0.20352407449181653</v>
      </c>
      <c r="J17" s="2">
        <v>50</v>
      </c>
      <c r="K17" s="2">
        <v>30</v>
      </c>
      <c r="L17" s="2">
        <v>1</v>
      </c>
      <c r="M17" s="2">
        <v>4650</v>
      </c>
      <c r="N17" s="2">
        <v>175</v>
      </c>
      <c r="O17" s="2">
        <v>4</v>
      </c>
      <c r="P17" s="25">
        <v>6</v>
      </c>
      <c r="Q17" s="25">
        <f t="shared" si="2"/>
        <v>350</v>
      </c>
      <c r="R17" s="2">
        <f t="shared" si="3"/>
        <v>324</v>
      </c>
      <c r="S17" s="32" t="s">
        <v>86</v>
      </c>
      <c r="T17" s="2">
        <f t="shared" si="9"/>
        <v>24</v>
      </c>
      <c r="U17" s="21">
        <f t="shared" si="10"/>
        <v>111.6</v>
      </c>
      <c r="V17" s="22">
        <f t="shared" si="4"/>
        <v>126.10799999999998</v>
      </c>
      <c r="W17" s="22">
        <f t="shared" si="11"/>
        <v>127.10799999999998</v>
      </c>
      <c r="X17" s="38">
        <v>1.2</v>
      </c>
      <c r="Y17" s="38">
        <f t="shared" si="12"/>
        <v>28.799999999999997</v>
      </c>
      <c r="Z17" s="2">
        <v>5</v>
      </c>
      <c r="AA17" s="2">
        <f t="shared" si="13"/>
        <v>30</v>
      </c>
      <c r="AB17" s="21">
        <f t="shared" si="5"/>
        <v>3348</v>
      </c>
      <c r="AC17" s="2">
        <f t="shared" si="6"/>
        <v>3783.24</v>
      </c>
      <c r="AD17" s="2">
        <f t="shared" si="7"/>
        <v>1695</v>
      </c>
    </row>
    <row r="18" spans="1:30">
      <c r="A18" s="4"/>
      <c r="B18" s="16" t="s">
        <v>26</v>
      </c>
      <c r="C18" s="17" t="s">
        <v>50</v>
      </c>
      <c r="D18" s="18">
        <v>1.43</v>
      </c>
      <c r="E18" s="8">
        <v>1.1299999999999999</v>
      </c>
      <c r="F18" s="8">
        <v>1088.0999999999999</v>
      </c>
      <c r="G18" s="8">
        <f t="shared" si="8"/>
        <v>1.1389605734767023</v>
      </c>
      <c r="H18" s="8">
        <f t="shared" si="0"/>
        <v>10.592333333333332</v>
      </c>
      <c r="I18" s="9">
        <f t="shared" si="1"/>
        <v>0.20352407449181653</v>
      </c>
      <c r="J18" s="2">
        <v>50</v>
      </c>
      <c r="K18" s="2">
        <v>30</v>
      </c>
      <c r="L18" s="2">
        <v>2</v>
      </c>
      <c r="M18" s="2">
        <v>9300</v>
      </c>
      <c r="N18" s="2">
        <v>175</v>
      </c>
      <c r="O18" s="2">
        <v>4</v>
      </c>
      <c r="P18" s="25">
        <v>3</v>
      </c>
      <c r="Q18" s="25">
        <f t="shared" si="2"/>
        <v>350</v>
      </c>
      <c r="R18" s="2">
        <f t="shared" si="3"/>
        <v>324</v>
      </c>
      <c r="S18" s="32" t="s">
        <v>86</v>
      </c>
      <c r="T18" s="2">
        <f t="shared" si="9"/>
        <v>12</v>
      </c>
      <c r="U18" s="21">
        <f t="shared" si="10"/>
        <v>111.6</v>
      </c>
      <c r="V18" s="22">
        <f t="shared" si="4"/>
        <v>126.10799999999998</v>
      </c>
      <c r="W18" s="22">
        <f t="shared" si="11"/>
        <v>127.10799999999998</v>
      </c>
      <c r="X18" s="38">
        <v>2.38</v>
      </c>
      <c r="Y18" s="38">
        <f t="shared" si="12"/>
        <v>28.56</v>
      </c>
      <c r="Z18" s="2">
        <v>5</v>
      </c>
      <c r="AA18" s="2">
        <f t="shared" si="13"/>
        <v>30</v>
      </c>
      <c r="AB18" s="21">
        <f t="shared" si="5"/>
        <v>3348</v>
      </c>
      <c r="AC18" s="2">
        <f t="shared" si="6"/>
        <v>3783.24</v>
      </c>
      <c r="AD18" s="2">
        <f t="shared" si="7"/>
        <v>1695</v>
      </c>
    </row>
    <row r="19" spans="1:30">
      <c r="A19" s="4"/>
      <c r="B19" s="19" t="s">
        <v>27</v>
      </c>
      <c r="C19" s="17" t="s">
        <v>51</v>
      </c>
      <c r="D19" s="20">
        <v>1.88</v>
      </c>
      <c r="E19" s="8">
        <v>1.51</v>
      </c>
      <c r="F19" s="8">
        <v>819</v>
      </c>
      <c r="G19" s="8">
        <f t="shared" si="8"/>
        <v>1.5219047619047619</v>
      </c>
      <c r="H19" s="8">
        <f t="shared" si="0"/>
        <v>10.653333333333334</v>
      </c>
      <c r="I19" s="9">
        <f t="shared" si="1"/>
        <v>0.19047619047619044</v>
      </c>
      <c r="J19" s="2">
        <v>50</v>
      </c>
      <c r="K19" s="2">
        <v>40</v>
      </c>
      <c r="L19" s="2">
        <v>2</v>
      </c>
      <c r="M19" s="2">
        <v>7000</v>
      </c>
      <c r="N19" s="2">
        <v>175</v>
      </c>
      <c r="O19" s="2">
        <v>4</v>
      </c>
      <c r="P19" s="25">
        <v>3</v>
      </c>
      <c r="Q19" s="25">
        <f t="shared" si="2"/>
        <v>350</v>
      </c>
      <c r="R19" s="2">
        <f t="shared" si="3"/>
        <v>324</v>
      </c>
      <c r="S19" s="32" t="s">
        <v>86</v>
      </c>
      <c r="T19" s="2">
        <f t="shared" si="9"/>
        <v>12</v>
      </c>
      <c r="U19" s="21">
        <f t="shared" si="10"/>
        <v>84</v>
      </c>
      <c r="V19" s="22">
        <f t="shared" si="4"/>
        <v>126.84</v>
      </c>
      <c r="W19" s="22">
        <f t="shared" si="11"/>
        <v>127.84</v>
      </c>
      <c r="X19" s="38">
        <v>2.38</v>
      </c>
      <c r="Y19" s="38">
        <f t="shared" si="12"/>
        <v>28.56</v>
      </c>
      <c r="Z19" s="2">
        <v>5</v>
      </c>
      <c r="AA19" s="2">
        <f t="shared" si="13"/>
        <v>30</v>
      </c>
      <c r="AB19" s="21">
        <f t="shared" si="5"/>
        <v>2520</v>
      </c>
      <c r="AC19" s="2">
        <f t="shared" si="6"/>
        <v>3805.2</v>
      </c>
      <c r="AD19" s="2">
        <f t="shared" si="7"/>
        <v>1695</v>
      </c>
    </row>
    <row r="20" spans="1:30">
      <c r="B20" s="14" t="s">
        <v>8</v>
      </c>
      <c r="C20" s="13" t="s">
        <v>52</v>
      </c>
      <c r="D20" s="15">
        <v>1.88</v>
      </c>
      <c r="E20" s="8">
        <v>1.51</v>
      </c>
      <c r="F20" s="8">
        <v>819</v>
      </c>
      <c r="G20" s="8">
        <f t="shared" si="8"/>
        <v>1.5219047619047619</v>
      </c>
      <c r="H20" s="8">
        <f t="shared" si="0"/>
        <v>5.3266666666666671</v>
      </c>
      <c r="I20" s="9">
        <f t="shared" si="1"/>
        <v>0.19047619047619044</v>
      </c>
      <c r="J20" s="2">
        <v>50</v>
      </c>
      <c r="K20" s="2">
        <v>40</v>
      </c>
      <c r="L20" s="2">
        <v>1</v>
      </c>
      <c r="M20" s="2">
        <v>3500</v>
      </c>
      <c r="N20" s="2">
        <v>175</v>
      </c>
      <c r="O20" s="2">
        <v>4</v>
      </c>
      <c r="P20" s="25">
        <v>6</v>
      </c>
      <c r="Q20" s="25">
        <f t="shared" si="2"/>
        <v>350</v>
      </c>
      <c r="R20" s="2">
        <f t="shared" si="3"/>
        <v>324</v>
      </c>
      <c r="S20" s="32" t="s">
        <v>86</v>
      </c>
      <c r="T20" s="2">
        <f t="shared" si="9"/>
        <v>24</v>
      </c>
      <c r="U20" s="21">
        <f t="shared" si="10"/>
        <v>84</v>
      </c>
      <c r="V20" s="22">
        <f t="shared" si="4"/>
        <v>126.84</v>
      </c>
      <c r="W20" s="22">
        <f t="shared" si="11"/>
        <v>127.84</v>
      </c>
      <c r="X20" s="38">
        <v>1.2</v>
      </c>
      <c r="Y20" s="38">
        <f t="shared" si="12"/>
        <v>28.799999999999997</v>
      </c>
      <c r="Z20" s="2">
        <v>5</v>
      </c>
      <c r="AA20" s="2">
        <f t="shared" si="13"/>
        <v>30</v>
      </c>
      <c r="AB20" s="21">
        <f t="shared" si="5"/>
        <v>2520</v>
      </c>
      <c r="AC20" s="2">
        <f t="shared" si="6"/>
        <v>3805.2</v>
      </c>
      <c r="AD20" s="2">
        <f t="shared" si="7"/>
        <v>1695</v>
      </c>
    </row>
    <row r="21" spans="1:30">
      <c r="B21" s="14" t="s">
        <v>9</v>
      </c>
      <c r="C21" s="13" t="s">
        <v>53</v>
      </c>
      <c r="D21" s="15">
        <v>2.2200000000000002</v>
      </c>
      <c r="E21" s="8">
        <v>1.83</v>
      </c>
      <c r="F21" s="8">
        <v>829.5</v>
      </c>
      <c r="G21" s="8">
        <f t="shared" si="8"/>
        <v>1.8442857142857143</v>
      </c>
      <c r="H21" s="8">
        <f t="shared" si="0"/>
        <v>6.4550000000000001</v>
      </c>
      <c r="I21" s="9">
        <f t="shared" si="1"/>
        <v>0.1692406692406693</v>
      </c>
      <c r="J21" s="2">
        <v>60</v>
      </c>
      <c r="K21" s="2">
        <v>40</v>
      </c>
      <c r="L21" s="2">
        <v>1</v>
      </c>
      <c r="M21" s="2">
        <v>3500</v>
      </c>
      <c r="N21" s="2">
        <v>175</v>
      </c>
      <c r="O21" s="2">
        <v>4</v>
      </c>
      <c r="P21" s="25">
        <v>5</v>
      </c>
      <c r="Q21" s="25">
        <f t="shared" si="2"/>
        <v>350</v>
      </c>
      <c r="R21" s="2">
        <f t="shared" si="3"/>
        <v>320</v>
      </c>
      <c r="S21" s="32" t="s">
        <v>86</v>
      </c>
      <c r="T21" s="2">
        <f t="shared" si="9"/>
        <v>20</v>
      </c>
      <c r="U21" s="21">
        <f t="shared" si="10"/>
        <v>70</v>
      </c>
      <c r="V21" s="22">
        <f t="shared" si="4"/>
        <v>128.1</v>
      </c>
      <c r="W21" s="22">
        <f t="shared" si="11"/>
        <v>129.1</v>
      </c>
      <c r="X21" s="38">
        <v>1.42</v>
      </c>
      <c r="Y21" s="38">
        <f t="shared" si="12"/>
        <v>28.4</v>
      </c>
      <c r="Z21" s="2">
        <v>5</v>
      </c>
      <c r="AA21" s="2">
        <f t="shared" si="13"/>
        <v>30</v>
      </c>
      <c r="AB21" s="21">
        <f t="shared" si="5"/>
        <v>2100</v>
      </c>
      <c r="AC21" s="2">
        <f t="shared" si="6"/>
        <v>3843</v>
      </c>
      <c r="AD21" s="2">
        <f t="shared" si="7"/>
        <v>1675</v>
      </c>
    </row>
    <row r="22" spans="1:30">
      <c r="B22" s="14" t="s">
        <v>10</v>
      </c>
      <c r="C22" s="13" t="s">
        <v>54</v>
      </c>
      <c r="D22" s="15">
        <v>2.79</v>
      </c>
      <c r="E22" s="8">
        <v>2.23</v>
      </c>
      <c r="F22" s="8">
        <v>568.4</v>
      </c>
      <c r="G22" s="8">
        <f t="shared" si="8"/>
        <v>2.2472413793103447</v>
      </c>
      <c r="H22" s="8">
        <f t="shared" si="0"/>
        <v>6.5170000000000003</v>
      </c>
      <c r="I22" s="9">
        <f t="shared" si="1"/>
        <v>0.19453714003213451</v>
      </c>
      <c r="J22" s="2">
        <v>60</v>
      </c>
      <c r="K22" s="2">
        <v>49</v>
      </c>
      <c r="L22" s="2">
        <v>1</v>
      </c>
      <c r="M22" s="2">
        <v>2900</v>
      </c>
      <c r="N22" s="2">
        <v>175</v>
      </c>
      <c r="O22" s="2">
        <v>4</v>
      </c>
      <c r="P22" s="25">
        <v>5</v>
      </c>
      <c r="Q22" s="25">
        <f t="shared" si="2"/>
        <v>350</v>
      </c>
      <c r="R22" s="2">
        <f t="shared" si="3"/>
        <v>320</v>
      </c>
      <c r="S22" s="32" t="s">
        <v>86</v>
      </c>
      <c r="T22" s="2">
        <f t="shared" si="9"/>
        <v>20</v>
      </c>
      <c r="U22" s="21">
        <f t="shared" si="10"/>
        <v>58</v>
      </c>
      <c r="V22" s="22">
        <f t="shared" si="4"/>
        <v>129.34</v>
      </c>
      <c r="W22" s="22">
        <f t="shared" si="11"/>
        <v>130.34</v>
      </c>
      <c r="X22" s="38">
        <v>1.45</v>
      </c>
      <c r="Y22" s="38">
        <f t="shared" si="12"/>
        <v>29</v>
      </c>
      <c r="Z22" s="2">
        <v>5</v>
      </c>
      <c r="AA22" s="2">
        <f t="shared" si="13"/>
        <v>30</v>
      </c>
      <c r="AB22" s="21">
        <f t="shared" si="5"/>
        <v>1740</v>
      </c>
      <c r="AC22" s="2">
        <f t="shared" si="6"/>
        <v>3880.2</v>
      </c>
      <c r="AD22" s="2">
        <f t="shared" si="7"/>
        <v>1675</v>
      </c>
    </row>
    <row r="23" spans="1:30" s="3" customFormat="1">
      <c r="A23" s="2"/>
      <c r="B23" s="14" t="s">
        <v>11</v>
      </c>
      <c r="C23" s="13" t="s">
        <v>55</v>
      </c>
      <c r="D23" s="15">
        <v>2.79</v>
      </c>
      <c r="E23" s="8">
        <v>2.23</v>
      </c>
      <c r="F23" s="8">
        <v>614.25</v>
      </c>
      <c r="G23" s="8">
        <f t="shared" si="8"/>
        <v>2.2498412698412698</v>
      </c>
      <c r="H23" s="8">
        <f t="shared" si="0"/>
        <v>7.0869999999999997</v>
      </c>
      <c r="I23" s="9">
        <f t="shared" si="1"/>
        <v>0.19360527962678503</v>
      </c>
      <c r="J23" s="3">
        <v>68</v>
      </c>
      <c r="K23" s="3">
        <v>45</v>
      </c>
      <c r="L23" s="2">
        <v>1</v>
      </c>
      <c r="M23" s="2">
        <v>3150</v>
      </c>
      <c r="N23" s="2">
        <v>175</v>
      </c>
      <c r="O23" s="2">
        <v>4</v>
      </c>
      <c r="P23" s="26">
        <v>4</v>
      </c>
      <c r="Q23" s="25">
        <f t="shared" si="2"/>
        <v>350</v>
      </c>
      <c r="R23" s="3">
        <f t="shared" si="3"/>
        <v>288</v>
      </c>
      <c r="S23" s="35" t="s">
        <v>87</v>
      </c>
      <c r="T23" s="2">
        <f t="shared" si="9"/>
        <v>16</v>
      </c>
      <c r="U23" s="8">
        <f t="shared" si="10"/>
        <v>50.4</v>
      </c>
      <c r="V23" s="22">
        <f t="shared" si="4"/>
        <v>112.392</v>
      </c>
      <c r="W23" s="22">
        <f t="shared" si="11"/>
        <v>113.392</v>
      </c>
      <c r="X23" s="38">
        <v>1.62</v>
      </c>
      <c r="Y23" s="38">
        <f t="shared" si="12"/>
        <v>25.92</v>
      </c>
      <c r="Z23" s="2">
        <v>5</v>
      </c>
      <c r="AA23" s="2">
        <f t="shared" si="13"/>
        <v>30</v>
      </c>
      <c r="AB23" s="21">
        <f t="shared" si="5"/>
        <v>1512</v>
      </c>
      <c r="AC23" s="2">
        <f t="shared" si="6"/>
        <v>3371.7599999999998</v>
      </c>
      <c r="AD23" s="2">
        <f t="shared" si="7"/>
        <v>1515</v>
      </c>
    </row>
    <row r="24" spans="1:30">
      <c r="B24" s="14" t="s">
        <v>12</v>
      </c>
      <c r="C24" s="13" t="s">
        <v>56</v>
      </c>
      <c r="D24" s="15">
        <v>2.15</v>
      </c>
      <c r="E24" s="8">
        <v>1.7</v>
      </c>
      <c r="F24" s="8">
        <v>827.4</v>
      </c>
      <c r="G24" s="8">
        <f t="shared" si="8"/>
        <v>1.7148809523809523</v>
      </c>
      <c r="H24" s="8">
        <f t="shared" si="0"/>
        <v>7.2024999999999997</v>
      </c>
      <c r="I24" s="9">
        <f t="shared" si="1"/>
        <v>0.20238095238095238</v>
      </c>
      <c r="J24" s="2">
        <v>70</v>
      </c>
      <c r="K24" s="2">
        <v>33</v>
      </c>
      <c r="L24" s="2">
        <v>1</v>
      </c>
      <c r="M24" s="2">
        <v>4200</v>
      </c>
      <c r="N24" s="2">
        <v>175</v>
      </c>
      <c r="O24" s="2">
        <v>4</v>
      </c>
      <c r="P24" s="25">
        <v>4</v>
      </c>
      <c r="Q24" s="25">
        <f t="shared" si="2"/>
        <v>350</v>
      </c>
      <c r="R24" s="2">
        <f t="shared" si="3"/>
        <v>296</v>
      </c>
      <c r="S24" s="35" t="s">
        <v>87</v>
      </c>
      <c r="T24" s="2">
        <f t="shared" si="9"/>
        <v>16</v>
      </c>
      <c r="U24" s="21">
        <f t="shared" si="10"/>
        <v>67.2</v>
      </c>
      <c r="V24" s="22">
        <f t="shared" si="4"/>
        <v>114.24</v>
      </c>
      <c r="W24" s="22">
        <f t="shared" si="11"/>
        <v>115.24</v>
      </c>
      <c r="X24" s="38">
        <v>1.64</v>
      </c>
      <c r="Y24" s="38">
        <f t="shared" si="12"/>
        <v>26.24</v>
      </c>
      <c r="Z24" s="2">
        <v>5</v>
      </c>
      <c r="AA24" s="2">
        <f t="shared" si="13"/>
        <v>30</v>
      </c>
      <c r="AB24" s="21">
        <f t="shared" si="5"/>
        <v>2016</v>
      </c>
      <c r="AC24" s="2">
        <f t="shared" si="6"/>
        <v>3427.2</v>
      </c>
      <c r="AD24" s="2">
        <f t="shared" si="7"/>
        <v>1555</v>
      </c>
    </row>
    <row r="25" spans="1:30">
      <c r="B25" s="14" t="s">
        <v>13</v>
      </c>
      <c r="C25" s="13" t="s">
        <v>57</v>
      </c>
      <c r="D25" s="15">
        <v>2.89</v>
      </c>
      <c r="E25" s="8">
        <v>2.38</v>
      </c>
      <c r="F25" s="8">
        <v>546</v>
      </c>
      <c r="G25" s="8">
        <f t="shared" si="8"/>
        <v>2.3978571428571427</v>
      </c>
      <c r="H25" s="8">
        <f t="shared" si="0"/>
        <v>8.3925000000000001</v>
      </c>
      <c r="I25" s="9">
        <f t="shared" si="1"/>
        <v>0.17029164607019287</v>
      </c>
      <c r="J25" s="2">
        <v>80</v>
      </c>
      <c r="K25" s="2">
        <v>40</v>
      </c>
      <c r="L25" s="2">
        <v>1</v>
      </c>
      <c r="M25" s="2">
        <v>3500</v>
      </c>
      <c r="N25" s="2">
        <v>175</v>
      </c>
      <c r="O25" s="2">
        <v>4</v>
      </c>
      <c r="P25" s="25">
        <v>4</v>
      </c>
      <c r="Q25" s="25">
        <f t="shared" si="2"/>
        <v>350</v>
      </c>
      <c r="R25" s="2">
        <f t="shared" si="3"/>
        <v>336</v>
      </c>
      <c r="S25" s="32" t="s">
        <v>86</v>
      </c>
      <c r="T25" s="2">
        <f t="shared" si="9"/>
        <v>16</v>
      </c>
      <c r="U25" s="21">
        <f t="shared" si="10"/>
        <v>56</v>
      </c>
      <c r="V25" s="22">
        <f t="shared" si="4"/>
        <v>133.28</v>
      </c>
      <c r="W25" s="22">
        <f t="shared" si="11"/>
        <v>134.28</v>
      </c>
      <c r="X25" s="38">
        <v>1.88</v>
      </c>
      <c r="Y25" s="38">
        <f t="shared" si="12"/>
        <v>30.08</v>
      </c>
      <c r="Z25" s="2">
        <v>5</v>
      </c>
      <c r="AA25" s="2">
        <f t="shared" si="13"/>
        <v>30</v>
      </c>
      <c r="AB25" s="21">
        <f t="shared" si="5"/>
        <v>1680</v>
      </c>
      <c r="AC25" s="2">
        <f t="shared" si="6"/>
        <v>3998.3999999999996</v>
      </c>
      <c r="AD25" s="2">
        <f t="shared" si="7"/>
        <v>1755</v>
      </c>
    </row>
    <row r="26" spans="1:30">
      <c r="B26" s="14" t="s">
        <v>14</v>
      </c>
      <c r="C26" s="13" t="s">
        <v>58</v>
      </c>
      <c r="D26" s="15">
        <v>3.49</v>
      </c>
      <c r="E26" s="8">
        <v>2.85</v>
      </c>
      <c r="F26" s="8">
        <v>455.3</v>
      </c>
      <c r="G26" s="8">
        <f t="shared" si="8"/>
        <v>2.8715517241379311</v>
      </c>
      <c r="H26" s="8">
        <f t="shared" si="0"/>
        <v>8.3275000000000006</v>
      </c>
      <c r="I26" s="9">
        <f t="shared" si="1"/>
        <v>0.17720580970259858</v>
      </c>
      <c r="J26" s="2">
        <v>80</v>
      </c>
      <c r="K26" s="2">
        <v>49</v>
      </c>
      <c r="L26" s="2">
        <v>1</v>
      </c>
      <c r="M26" s="2">
        <v>2900</v>
      </c>
      <c r="N26" s="2">
        <v>175</v>
      </c>
      <c r="O26" s="2">
        <v>4</v>
      </c>
      <c r="P26" s="25">
        <v>4</v>
      </c>
      <c r="Q26" s="25">
        <f t="shared" si="2"/>
        <v>350</v>
      </c>
      <c r="R26" s="2">
        <f t="shared" si="3"/>
        <v>336</v>
      </c>
      <c r="S26" s="32" t="s">
        <v>86</v>
      </c>
      <c r="T26" s="2">
        <f t="shared" si="9"/>
        <v>16</v>
      </c>
      <c r="U26" s="21">
        <f t="shared" si="10"/>
        <v>46.4</v>
      </c>
      <c r="V26" s="22">
        <f t="shared" si="4"/>
        <v>132.24</v>
      </c>
      <c r="W26" s="22">
        <f t="shared" si="11"/>
        <v>133.24</v>
      </c>
      <c r="X26" s="38">
        <v>1.88</v>
      </c>
      <c r="Y26" s="38">
        <f t="shared" si="12"/>
        <v>30.08</v>
      </c>
      <c r="Z26" s="2">
        <v>5</v>
      </c>
      <c r="AA26" s="2">
        <f t="shared" si="13"/>
        <v>30</v>
      </c>
      <c r="AB26" s="21">
        <f t="shared" si="5"/>
        <v>1392</v>
      </c>
      <c r="AC26" s="2">
        <f t="shared" si="6"/>
        <v>3967.2000000000003</v>
      </c>
      <c r="AD26" s="2">
        <f t="shared" si="7"/>
        <v>1755</v>
      </c>
    </row>
    <row r="27" spans="1:30">
      <c r="B27" s="14" t="s">
        <v>15</v>
      </c>
      <c r="C27" s="13" t="s">
        <v>59</v>
      </c>
      <c r="D27" s="15">
        <v>4.2300000000000004</v>
      </c>
      <c r="E27" s="8">
        <v>3.39</v>
      </c>
      <c r="F27" s="8">
        <v>378</v>
      </c>
      <c r="G27" s="8">
        <f t="shared" si="8"/>
        <v>3.4212500000000001</v>
      </c>
      <c r="H27" s="8">
        <f t="shared" si="0"/>
        <v>6.8425000000000002</v>
      </c>
      <c r="I27" s="9">
        <f t="shared" si="1"/>
        <v>0.19119385342789602</v>
      </c>
      <c r="J27" s="2">
        <v>80</v>
      </c>
      <c r="K27" s="2">
        <v>59.5</v>
      </c>
      <c r="L27" s="2">
        <v>1</v>
      </c>
      <c r="M27" s="2">
        <v>2000</v>
      </c>
      <c r="N27" s="2">
        <v>165</v>
      </c>
      <c r="O27" s="2">
        <v>4</v>
      </c>
      <c r="P27" s="25">
        <v>4</v>
      </c>
      <c r="Q27" s="26">
        <f t="shared" si="2"/>
        <v>330</v>
      </c>
      <c r="R27" s="2">
        <f t="shared" si="3"/>
        <v>336</v>
      </c>
      <c r="S27" s="32" t="s">
        <v>86</v>
      </c>
      <c r="T27" s="2">
        <f t="shared" si="9"/>
        <v>16</v>
      </c>
      <c r="U27" s="21">
        <f t="shared" si="10"/>
        <v>32</v>
      </c>
      <c r="V27" s="22">
        <f t="shared" si="4"/>
        <v>108.48</v>
      </c>
      <c r="W27" s="22">
        <f t="shared" si="11"/>
        <v>109.48</v>
      </c>
      <c r="X27" s="38">
        <v>1.62</v>
      </c>
      <c r="Y27" s="38">
        <f t="shared" si="12"/>
        <v>25.92</v>
      </c>
      <c r="Z27" s="2">
        <v>5</v>
      </c>
      <c r="AA27" s="2">
        <f t="shared" si="13"/>
        <v>30</v>
      </c>
      <c r="AB27" s="21">
        <f t="shared" si="5"/>
        <v>960</v>
      </c>
      <c r="AC27" s="2">
        <f t="shared" si="6"/>
        <v>3254.4</v>
      </c>
      <c r="AD27" s="2">
        <f t="shared" si="7"/>
        <v>1755</v>
      </c>
    </row>
    <row r="28" spans="1:30">
      <c r="B28" s="14" t="s">
        <v>16</v>
      </c>
      <c r="C28" s="13" t="s">
        <v>60</v>
      </c>
      <c r="D28" s="15">
        <v>3.75</v>
      </c>
      <c r="E28" s="8">
        <v>3</v>
      </c>
      <c r="F28" s="8">
        <v>409.5</v>
      </c>
      <c r="G28" s="8">
        <f t="shared" si="8"/>
        <v>3.0238095238095237</v>
      </c>
      <c r="H28" s="8">
        <f t="shared" si="0"/>
        <v>10.583333333333334</v>
      </c>
      <c r="I28" s="9">
        <f t="shared" si="1"/>
        <v>0.19365079365079368</v>
      </c>
      <c r="J28" s="2">
        <v>100</v>
      </c>
      <c r="K28" s="2">
        <v>40</v>
      </c>
      <c r="L28" s="2">
        <v>1</v>
      </c>
      <c r="M28" s="2">
        <v>3500</v>
      </c>
      <c r="N28" s="2">
        <v>175</v>
      </c>
      <c r="O28" s="2">
        <v>4</v>
      </c>
      <c r="P28" s="25">
        <v>3</v>
      </c>
      <c r="Q28" s="25">
        <f t="shared" si="2"/>
        <v>350</v>
      </c>
      <c r="R28" s="2">
        <f t="shared" si="3"/>
        <v>312</v>
      </c>
      <c r="S28" s="35" t="s">
        <v>87</v>
      </c>
      <c r="T28" s="2">
        <f t="shared" si="9"/>
        <v>12</v>
      </c>
      <c r="U28" s="21">
        <f t="shared" si="10"/>
        <v>42</v>
      </c>
      <c r="V28" s="22">
        <f t="shared" si="4"/>
        <v>126</v>
      </c>
      <c r="W28" s="22">
        <f t="shared" si="11"/>
        <v>127</v>
      </c>
      <c r="X28" s="38">
        <v>2.34</v>
      </c>
      <c r="Y28" s="38">
        <f t="shared" si="12"/>
        <v>28.08</v>
      </c>
      <c r="Z28" s="2">
        <v>5</v>
      </c>
      <c r="AA28" s="2">
        <f t="shared" si="13"/>
        <v>30</v>
      </c>
      <c r="AB28" s="21">
        <f t="shared" si="5"/>
        <v>1260</v>
      </c>
      <c r="AC28" s="2">
        <f t="shared" si="6"/>
        <v>3780</v>
      </c>
      <c r="AD28" s="2">
        <f t="shared" si="7"/>
        <v>1635</v>
      </c>
    </row>
    <row r="29" spans="1:30">
      <c r="B29" s="14" t="s">
        <v>17</v>
      </c>
      <c r="C29" s="13" t="s">
        <v>61</v>
      </c>
      <c r="D29" s="15">
        <v>4.5</v>
      </c>
      <c r="E29" s="8">
        <v>3.61</v>
      </c>
      <c r="F29" s="8">
        <v>339.3</v>
      </c>
      <c r="G29" s="8">
        <f t="shared" si="8"/>
        <v>3.6387356321839079</v>
      </c>
      <c r="H29" s="8">
        <f t="shared" si="0"/>
        <v>10.552333333333333</v>
      </c>
      <c r="I29" s="9">
        <f t="shared" si="1"/>
        <v>0.19139208173690936</v>
      </c>
      <c r="J29" s="2">
        <v>100</v>
      </c>
      <c r="K29" s="2">
        <v>49</v>
      </c>
      <c r="L29" s="2">
        <v>1</v>
      </c>
      <c r="M29" s="2">
        <v>2900</v>
      </c>
      <c r="N29" s="2">
        <v>175</v>
      </c>
      <c r="O29" s="2">
        <v>4</v>
      </c>
      <c r="P29" s="25">
        <v>3</v>
      </c>
      <c r="Q29" s="25">
        <f t="shared" si="2"/>
        <v>350</v>
      </c>
      <c r="R29" s="2">
        <f t="shared" si="3"/>
        <v>312</v>
      </c>
      <c r="S29" s="35" t="s">
        <v>87</v>
      </c>
      <c r="T29" s="2">
        <f t="shared" si="9"/>
        <v>12</v>
      </c>
      <c r="U29" s="21">
        <f t="shared" si="10"/>
        <v>34.799999999999997</v>
      </c>
      <c r="V29" s="22">
        <f t="shared" si="4"/>
        <v>125.62799999999999</v>
      </c>
      <c r="W29" s="22">
        <f t="shared" si="11"/>
        <v>126.62799999999999</v>
      </c>
      <c r="X29" s="38">
        <v>2.38</v>
      </c>
      <c r="Y29" s="38">
        <f t="shared" si="12"/>
        <v>28.56</v>
      </c>
      <c r="Z29" s="2">
        <v>5</v>
      </c>
      <c r="AA29" s="2">
        <f t="shared" si="13"/>
        <v>30</v>
      </c>
      <c r="AB29" s="21">
        <f t="shared" si="5"/>
        <v>1044</v>
      </c>
      <c r="AC29" s="2">
        <f t="shared" si="6"/>
        <v>3768.8399999999997</v>
      </c>
      <c r="AD29" s="2">
        <f t="shared" si="7"/>
        <v>1635</v>
      </c>
    </row>
    <row r="30" spans="1:30">
      <c r="B30" s="14" t="s">
        <v>18</v>
      </c>
      <c r="C30" s="13" t="s">
        <v>62</v>
      </c>
      <c r="D30" s="15">
        <v>5.41</v>
      </c>
      <c r="E30" s="8">
        <v>4.34</v>
      </c>
      <c r="F30" s="8">
        <v>283.2</v>
      </c>
      <c r="G30" s="8">
        <f t="shared" si="8"/>
        <v>4.3747222222222222</v>
      </c>
      <c r="H30" s="8">
        <f t="shared" si="0"/>
        <v>10.499333333333334</v>
      </c>
      <c r="I30" s="9">
        <f t="shared" si="1"/>
        <v>0.19136372971862808</v>
      </c>
      <c r="J30" s="2">
        <v>100</v>
      </c>
      <c r="K30" s="2">
        <v>59.5</v>
      </c>
      <c r="L30" s="2">
        <v>1</v>
      </c>
      <c r="M30" s="2">
        <v>2400</v>
      </c>
      <c r="N30" s="2">
        <v>175</v>
      </c>
      <c r="O30" s="2">
        <v>4</v>
      </c>
      <c r="P30" s="25">
        <v>3</v>
      </c>
      <c r="Q30" s="25">
        <f t="shared" si="2"/>
        <v>350</v>
      </c>
      <c r="R30" s="2">
        <f t="shared" si="3"/>
        <v>312</v>
      </c>
      <c r="S30" s="35" t="s">
        <v>87</v>
      </c>
      <c r="T30" s="2">
        <f t="shared" si="9"/>
        <v>12</v>
      </c>
      <c r="U30" s="21">
        <f t="shared" si="10"/>
        <v>28.8</v>
      </c>
      <c r="V30" s="22">
        <f t="shared" si="4"/>
        <v>124.992</v>
      </c>
      <c r="W30" s="22">
        <f t="shared" si="11"/>
        <v>125.992</v>
      </c>
      <c r="X30" s="38">
        <v>2.4300000000000002</v>
      </c>
      <c r="Y30" s="38">
        <f t="shared" si="12"/>
        <v>29.160000000000004</v>
      </c>
      <c r="Z30" s="2">
        <v>5</v>
      </c>
      <c r="AA30" s="2">
        <f t="shared" si="13"/>
        <v>30</v>
      </c>
      <c r="AB30" s="21">
        <f t="shared" si="5"/>
        <v>864</v>
      </c>
      <c r="AC30" s="2">
        <f t="shared" si="6"/>
        <v>3749.7599999999998</v>
      </c>
      <c r="AD30" s="2">
        <f t="shared" si="7"/>
        <v>1635</v>
      </c>
    </row>
    <row r="31" spans="1:30">
      <c r="A31" s="4"/>
      <c r="B31" s="16" t="s">
        <v>28</v>
      </c>
      <c r="C31" s="17" t="s">
        <v>63</v>
      </c>
      <c r="D31" s="18">
        <v>6.51</v>
      </c>
      <c r="E31" s="8">
        <v>4.9800000000000004</v>
      </c>
      <c r="F31" s="8">
        <v>246</v>
      </c>
      <c r="G31" s="8">
        <f t="shared" si="8"/>
        <v>5.0216666666666674</v>
      </c>
      <c r="H31" s="8">
        <f t="shared" si="0"/>
        <v>10.043333333333335</v>
      </c>
      <c r="I31" s="9">
        <f t="shared" si="1"/>
        <v>0.22862263184843817</v>
      </c>
      <c r="J31" s="2">
        <v>100</v>
      </c>
      <c r="K31" s="2">
        <v>69.8</v>
      </c>
      <c r="L31" s="2">
        <v>1</v>
      </c>
      <c r="M31" s="2">
        <v>2000</v>
      </c>
      <c r="N31" s="2">
        <v>175</v>
      </c>
      <c r="O31" s="2">
        <v>4</v>
      </c>
      <c r="P31" s="25">
        <v>3</v>
      </c>
      <c r="Q31" s="25">
        <f t="shared" si="2"/>
        <v>350</v>
      </c>
      <c r="R31" s="2">
        <f t="shared" si="3"/>
        <v>312</v>
      </c>
      <c r="S31" s="35" t="s">
        <v>87</v>
      </c>
      <c r="T31" s="2">
        <f t="shared" si="9"/>
        <v>12</v>
      </c>
      <c r="U31" s="21">
        <f t="shared" si="10"/>
        <v>24</v>
      </c>
      <c r="V31" s="22">
        <f t="shared" si="4"/>
        <v>119.52000000000001</v>
      </c>
      <c r="W31" s="22">
        <f t="shared" si="11"/>
        <v>120.52000000000001</v>
      </c>
      <c r="X31" s="38">
        <v>2.3199999999999998</v>
      </c>
      <c r="Y31" s="38">
        <f t="shared" si="12"/>
        <v>27.839999999999996</v>
      </c>
      <c r="Z31" s="2">
        <v>5</v>
      </c>
      <c r="AA31" s="2">
        <f t="shared" si="13"/>
        <v>30</v>
      </c>
      <c r="AB31" s="21">
        <f t="shared" si="5"/>
        <v>720</v>
      </c>
      <c r="AC31" s="2">
        <f t="shared" si="6"/>
        <v>3585.6000000000004</v>
      </c>
      <c r="AD31" s="2">
        <f t="shared" si="7"/>
        <v>1635</v>
      </c>
    </row>
    <row r="32" spans="1:30">
      <c r="B32" s="12" t="s">
        <v>33</v>
      </c>
      <c r="C32" s="13" t="s">
        <v>64</v>
      </c>
      <c r="D32" s="11">
        <v>8.9600000000000009</v>
      </c>
      <c r="E32" s="8">
        <v>7.19</v>
      </c>
      <c r="F32" s="8">
        <v>171.1</v>
      </c>
      <c r="G32" s="8">
        <f t="shared" si="8"/>
        <v>7.2474712643678165</v>
      </c>
      <c r="H32" s="8">
        <f t="shared" si="0"/>
        <v>10.508833333333333</v>
      </c>
      <c r="I32" s="9">
        <f t="shared" si="1"/>
        <v>0.19113043924466341</v>
      </c>
      <c r="J32" s="2">
        <v>100</v>
      </c>
      <c r="K32" s="2">
        <v>99</v>
      </c>
      <c r="L32" s="2">
        <v>1</v>
      </c>
      <c r="M32" s="2">
        <v>1450</v>
      </c>
      <c r="N32" s="2">
        <v>175</v>
      </c>
      <c r="O32" s="2">
        <v>4</v>
      </c>
      <c r="P32" s="25">
        <v>3</v>
      </c>
      <c r="Q32" s="25">
        <f t="shared" si="2"/>
        <v>350</v>
      </c>
      <c r="R32" s="2">
        <f t="shared" si="3"/>
        <v>312</v>
      </c>
      <c r="S32" s="35" t="s">
        <v>87</v>
      </c>
      <c r="T32" s="2">
        <f t="shared" si="9"/>
        <v>12</v>
      </c>
      <c r="U32" s="21">
        <f t="shared" si="10"/>
        <v>17.399999999999999</v>
      </c>
      <c r="V32" s="22">
        <f t="shared" si="4"/>
        <v>125.10599999999999</v>
      </c>
      <c r="W32" s="22">
        <f t="shared" si="11"/>
        <v>126.10599999999999</v>
      </c>
      <c r="X32" s="38">
        <v>2.38</v>
      </c>
      <c r="Y32" s="38">
        <f t="shared" si="12"/>
        <v>28.56</v>
      </c>
      <c r="Z32" s="2">
        <v>5</v>
      </c>
      <c r="AA32" s="2">
        <f t="shared" si="13"/>
        <v>30</v>
      </c>
      <c r="AB32" s="21">
        <f t="shared" si="5"/>
        <v>522</v>
      </c>
      <c r="AC32" s="2">
        <f t="shared" si="6"/>
        <v>3753.1800000000003</v>
      </c>
      <c r="AD32" s="2">
        <f t="shared" si="7"/>
        <v>1635</v>
      </c>
    </row>
    <row r="33" spans="1:30">
      <c r="B33" s="12" t="s">
        <v>32</v>
      </c>
      <c r="C33" s="13" t="s">
        <v>69</v>
      </c>
      <c r="D33" s="11">
        <v>15</v>
      </c>
      <c r="E33" s="63">
        <v>15.09</v>
      </c>
      <c r="F33" s="63">
        <v>81</v>
      </c>
      <c r="G33" s="8">
        <f t="shared" si="8"/>
        <v>15.201111111111111</v>
      </c>
      <c r="H33" s="8">
        <f t="shared" si="0"/>
        <v>15.201111111111111</v>
      </c>
      <c r="I33" s="9">
        <f t="shared" si="1"/>
        <v>-1.3407407407407371E-2</v>
      </c>
      <c r="J33" s="2">
        <v>100</v>
      </c>
      <c r="K33" s="2">
        <v>212</v>
      </c>
      <c r="L33" s="2">
        <v>1</v>
      </c>
      <c r="M33" s="2">
        <v>1000</v>
      </c>
      <c r="N33" s="2">
        <v>205</v>
      </c>
      <c r="O33" s="2">
        <v>3</v>
      </c>
      <c r="P33" s="64">
        <v>3</v>
      </c>
      <c r="Q33" s="30">
        <v>395</v>
      </c>
      <c r="R33" s="2">
        <f t="shared" si="3"/>
        <v>312</v>
      </c>
      <c r="S33" s="36" t="s">
        <v>88</v>
      </c>
      <c r="T33" s="2">
        <f t="shared" si="9"/>
        <v>9</v>
      </c>
      <c r="U33" s="21">
        <f t="shared" si="10"/>
        <v>9</v>
      </c>
      <c r="V33" s="22">
        <f t="shared" si="4"/>
        <v>135.81</v>
      </c>
      <c r="W33" s="22">
        <f t="shared" si="11"/>
        <v>136.81</v>
      </c>
      <c r="X33" s="38">
        <v>3.41</v>
      </c>
      <c r="Y33" s="38">
        <f t="shared" si="12"/>
        <v>30.69</v>
      </c>
      <c r="Z33" s="2">
        <v>5</v>
      </c>
      <c r="AA33" s="2">
        <f t="shared" si="13"/>
        <v>30</v>
      </c>
      <c r="AB33" s="21">
        <f t="shared" si="5"/>
        <v>270</v>
      </c>
      <c r="AC33" s="2">
        <f t="shared" si="6"/>
        <v>4074.3</v>
      </c>
      <c r="AD33" s="2">
        <f t="shared" si="7"/>
        <v>1635</v>
      </c>
    </row>
    <row r="34" spans="1:30">
      <c r="B34" s="14" t="s">
        <v>19</v>
      </c>
      <c r="C34" s="13" t="s">
        <v>65</v>
      </c>
      <c r="D34" s="15">
        <v>13.64</v>
      </c>
      <c r="E34" s="8">
        <v>10.97</v>
      </c>
      <c r="F34" s="8">
        <v>115</v>
      </c>
      <c r="G34" s="8">
        <f t="shared" si="8"/>
        <v>11.053333333333335</v>
      </c>
      <c r="H34" s="8">
        <f t="shared" si="0"/>
        <v>11.053333333333335</v>
      </c>
      <c r="I34" s="9">
        <f t="shared" si="1"/>
        <v>0.18963831867057668</v>
      </c>
      <c r="J34" s="2">
        <v>105</v>
      </c>
      <c r="K34" s="2">
        <v>148</v>
      </c>
      <c r="L34" s="2">
        <v>1</v>
      </c>
      <c r="M34" s="2">
        <v>1000</v>
      </c>
      <c r="N34" s="2">
        <v>185</v>
      </c>
      <c r="O34" s="2">
        <v>4</v>
      </c>
      <c r="P34" s="64">
        <v>3</v>
      </c>
      <c r="Q34" s="25">
        <v>360</v>
      </c>
      <c r="R34" s="2">
        <f t="shared" si="3"/>
        <v>327</v>
      </c>
      <c r="S34" s="32" t="s">
        <v>86</v>
      </c>
      <c r="T34" s="2">
        <f t="shared" si="9"/>
        <v>12</v>
      </c>
      <c r="U34" s="21">
        <f t="shared" si="10"/>
        <v>12</v>
      </c>
      <c r="V34" s="22">
        <f t="shared" si="4"/>
        <v>131.64000000000001</v>
      </c>
      <c r="W34" s="22">
        <f t="shared" si="11"/>
        <v>132.64000000000001</v>
      </c>
      <c r="X34" s="38">
        <v>2.56</v>
      </c>
      <c r="Y34" s="38">
        <f t="shared" si="12"/>
        <v>30.72</v>
      </c>
      <c r="Z34" s="2">
        <v>5</v>
      </c>
      <c r="AA34" s="2">
        <f t="shared" si="13"/>
        <v>30</v>
      </c>
      <c r="AB34" s="21">
        <f t="shared" si="5"/>
        <v>360</v>
      </c>
      <c r="AC34" s="2">
        <f t="shared" si="6"/>
        <v>3949.2000000000003</v>
      </c>
      <c r="AD34" s="2">
        <f t="shared" si="7"/>
        <v>1710</v>
      </c>
    </row>
    <row r="35" spans="1:30">
      <c r="B35" s="14" t="s">
        <v>29</v>
      </c>
      <c r="C35" s="17" t="s">
        <v>66</v>
      </c>
      <c r="D35" s="15">
        <v>27.5</v>
      </c>
      <c r="E35" s="8">
        <v>22.07</v>
      </c>
      <c r="F35" s="8">
        <v>53.9</v>
      </c>
      <c r="G35" s="8">
        <f t="shared" si="8"/>
        <v>22.248571428571431</v>
      </c>
      <c r="H35" s="8">
        <f t="shared" si="0"/>
        <v>15.574000000000002</v>
      </c>
      <c r="I35" s="9">
        <f t="shared" si="1"/>
        <v>0.19096103896103889</v>
      </c>
      <c r="J35" s="2">
        <v>148</v>
      </c>
      <c r="K35" s="2">
        <v>210</v>
      </c>
      <c r="L35" s="2">
        <v>1</v>
      </c>
      <c r="M35" s="2">
        <v>700</v>
      </c>
      <c r="N35" s="2">
        <v>180</v>
      </c>
      <c r="O35" s="2">
        <v>4</v>
      </c>
      <c r="P35" s="64">
        <v>2</v>
      </c>
      <c r="Q35" s="25">
        <f>N35*2</f>
        <v>360</v>
      </c>
      <c r="R35" s="2">
        <f t="shared" si="3"/>
        <v>304</v>
      </c>
      <c r="S35" s="35" t="s">
        <v>87</v>
      </c>
      <c r="T35" s="2">
        <f t="shared" si="9"/>
        <v>8</v>
      </c>
      <c r="U35" s="21">
        <f t="shared" si="10"/>
        <v>5.6</v>
      </c>
      <c r="V35" s="22">
        <f t="shared" si="4"/>
        <v>123.592</v>
      </c>
      <c r="W35" s="22">
        <f t="shared" si="11"/>
        <v>124.592</v>
      </c>
      <c r="X35" s="38">
        <v>3.7</v>
      </c>
      <c r="Y35" s="38">
        <f t="shared" si="12"/>
        <v>29.6</v>
      </c>
      <c r="Z35" s="2">
        <v>5</v>
      </c>
      <c r="AA35" s="2">
        <f t="shared" si="13"/>
        <v>30</v>
      </c>
      <c r="AB35" s="21">
        <f t="shared" si="5"/>
        <v>168</v>
      </c>
      <c r="AC35" s="2">
        <f t="shared" si="6"/>
        <v>3707.76</v>
      </c>
      <c r="AD35" s="2">
        <f t="shared" si="7"/>
        <v>1595</v>
      </c>
    </row>
    <row r="36" spans="1:30" s="4" customFormat="1">
      <c r="A36" s="2"/>
      <c r="B36" s="14" t="s">
        <v>30</v>
      </c>
      <c r="C36" s="17" t="s">
        <v>67</v>
      </c>
      <c r="D36" s="15">
        <v>27.5</v>
      </c>
      <c r="E36" s="8">
        <v>22.32</v>
      </c>
      <c r="F36" s="8">
        <v>53.9</v>
      </c>
      <c r="G36" s="8">
        <f t="shared" si="8"/>
        <v>22.498571428571427</v>
      </c>
      <c r="H36" s="8">
        <f t="shared" si="0"/>
        <v>15.749000000000001</v>
      </c>
      <c r="I36" s="9">
        <f t="shared" si="1"/>
        <v>0.1818701298701299</v>
      </c>
      <c r="J36" s="2">
        <v>148</v>
      </c>
      <c r="K36" s="2">
        <v>210</v>
      </c>
      <c r="L36" s="2">
        <v>1</v>
      </c>
      <c r="M36" s="2">
        <v>700</v>
      </c>
      <c r="N36" s="2">
        <v>180</v>
      </c>
      <c r="O36" s="2">
        <v>4</v>
      </c>
      <c r="P36" s="64">
        <v>2</v>
      </c>
      <c r="Q36" s="25">
        <f>N36*2</f>
        <v>360</v>
      </c>
      <c r="R36" s="23">
        <f t="shared" si="3"/>
        <v>304</v>
      </c>
      <c r="S36" s="35" t="s">
        <v>87</v>
      </c>
      <c r="T36" s="2">
        <f t="shared" si="9"/>
        <v>8</v>
      </c>
      <c r="U36" s="65">
        <f t="shared" si="10"/>
        <v>5.6</v>
      </c>
      <c r="V36" s="22">
        <f t="shared" si="4"/>
        <v>124.99199999999999</v>
      </c>
      <c r="W36" s="22">
        <f t="shared" si="11"/>
        <v>125.99199999999999</v>
      </c>
      <c r="X36" s="38">
        <v>3.7</v>
      </c>
      <c r="Y36" s="38">
        <f t="shared" si="12"/>
        <v>29.6</v>
      </c>
      <c r="Z36" s="2">
        <v>5</v>
      </c>
      <c r="AA36" s="2">
        <f t="shared" si="13"/>
        <v>30</v>
      </c>
      <c r="AB36" s="21">
        <f t="shared" si="5"/>
        <v>168</v>
      </c>
      <c r="AC36" s="2">
        <f t="shared" si="6"/>
        <v>3749.76</v>
      </c>
      <c r="AD36" s="2">
        <f t="shared" si="7"/>
        <v>1595</v>
      </c>
    </row>
    <row r="37" spans="1:30" s="4" customFormat="1">
      <c r="A37" s="2"/>
      <c r="B37" s="66" t="s">
        <v>20</v>
      </c>
      <c r="C37" s="13" t="s">
        <v>68</v>
      </c>
      <c r="D37" s="67">
        <v>27.5</v>
      </c>
      <c r="E37" s="8">
        <v>22.25</v>
      </c>
      <c r="F37" s="8">
        <v>54</v>
      </c>
      <c r="G37" s="8">
        <f t="shared" si="8"/>
        <v>22.416666666666668</v>
      </c>
      <c r="H37" s="8">
        <f t="shared" si="0"/>
        <v>22.416666666666668</v>
      </c>
      <c r="I37" s="9">
        <f t="shared" si="1"/>
        <v>0.18484848484848482</v>
      </c>
      <c r="J37" s="2">
        <v>148</v>
      </c>
      <c r="K37" s="2">
        <v>210</v>
      </c>
      <c r="L37" s="2">
        <v>1</v>
      </c>
      <c r="M37" s="2">
        <v>1000</v>
      </c>
      <c r="N37" s="2">
        <v>205</v>
      </c>
      <c r="O37" s="2">
        <v>3</v>
      </c>
      <c r="P37" s="64">
        <v>2</v>
      </c>
      <c r="Q37" s="28">
        <v>395</v>
      </c>
      <c r="R37" s="23">
        <f t="shared" si="3"/>
        <v>304</v>
      </c>
      <c r="S37" s="36" t="s">
        <v>88</v>
      </c>
      <c r="T37" s="2">
        <f t="shared" si="9"/>
        <v>6</v>
      </c>
      <c r="U37" s="65">
        <f t="shared" si="10"/>
        <v>6</v>
      </c>
      <c r="V37" s="22">
        <f t="shared" si="4"/>
        <v>133.5</v>
      </c>
      <c r="W37" s="22">
        <f t="shared" si="11"/>
        <v>134.5</v>
      </c>
      <c r="X37" s="38">
        <v>5.0999999999999996</v>
      </c>
      <c r="Y37" s="38">
        <f t="shared" si="12"/>
        <v>30.599999999999998</v>
      </c>
      <c r="Z37" s="2">
        <v>5</v>
      </c>
      <c r="AA37" s="2">
        <f t="shared" si="13"/>
        <v>30</v>
      </c>
      <c r="AB37" s="21">
        <f t="shared" si="5"/>
        <v>180</v>
      </c>
      <c r="AC37" s="2">
        <f t="shared" si="6"/>
        <v>4005</v>
      </c>
      <c r="AD37" s="2">
        <f t="shared" si="7"/>
        <v>1595</v>
      </c>
    </row>
    <row r="38" spans="1:30" s="4" customFormat="1">
      <c r="A38" s="2"/>
      <c r="B38" s="66"/>
      <c r="C38" s="13"/>
      <c r="D38" s="67"/>
      <c r="E38" s="8"/>
      <c r="F38" s="8"/>
      <c r="G38" s="8"/>
      <c r="H38" s="8"/>
      <c r="I38" s="9"/>
      <c r="P38" s="27"/>
      <c r="Q38" s="27"/>
      <c r="S38" s="37"/>
      <c r="U38" s="65"/>
      <c r="V38" s="22"/>
      <c r="W38" s="22"/>
      <c r="X38" s="38"/>
      <c r="Y38" s="38"/>
      <c r="AB38" s="65"/>
    </row>
    <row r="39" spans="1:30" s="4" customFormat="1">
      <c r="A39" s="3"/>
      <c r="B39" s="5"/>
      <c r="C39" s="13"/>
      <c r="D39" s="6"/>
      <c r="E39" s="8"/>
      <c r="F39" s="8"/>
      <c r="G39" s="8"/>
      <c r="H39" s="8"/>
      <c r="I39" s="68"/>
      <c r="P39" s="27"/>
      <c r="Q39" s="27"/>
      <c r="S39" s="37"/>
      <c r="U39" s="65"/>
      <c r="V39" s="22"/>
      <c r="W39" s="22"/>
      <c r="X39" s="38"/>
      <c r="Y39" s="38"/>
      <c r="AB39" s="65"/>
    </row>
    <row r="40" spans="1:30">
      <c r="B40" s="14"/>
      <c r="C40" s="14"/>
      <c r="D40" s="15"/>
      <c r="S40" s="36"/>
      <c r="U40" s="69"/>
    </row>
    <row r="41" spans="1:30">
      <c r="B41" s="14"/>
      <c r="C41" s="14"/>
      <c r="D41" s="15"/>
      <c r="S41" s="35"/>
      <c r="U41" s="69"/>
    </row>
    <row r="42" spans="1:30">
      <c r="B42" s="14"/>
      <c r="C42" s="14"/>
      <c r="D42" s="15"/>
      <c r="S42" s="32"/>
      <c r="U42" s="70"/>
    </row>
    <row r="43" spans="1:30">
      <c r="B43" s="14"/>
      <c r="C43" s="14"/>
      <c r="D43" s="15"/>
      <c r="U43" s="70"/>
    </row>
    <row r="44" spans="1:30">
      <c r="B44" s="14"/>
      <c r="C44" s="14"/>
      <c r="D44" s="15"/>
      <c r="I44" s="9"/>
      <c r="S44" s="34"/>
      <c r="U44" s="70"/>
    </row>
    <row r="45" spans="1:30">
      <c r="A45" s="3"/>
      <c r="B45" s="5"/>
      <c r="C45" s="5"/>
      <c r="D45" s="6"/>
      <c r="I45" s="9"/>
      <c r="V45" s="21"/>
      <c r="W45" s="21"/>
      <c r="X45" s="69"/>
      <c r="Y45" s="69"/>
    </row>
    <row r="46" spans="1:30">
      <c r="A46" s="3"/>
      <c r="B46" s="5"/>
      <c r="C46" s="5"/>
      <c r="D46" s="6"/>
      <c r="I46" s="9"/>
    </row>
    <row r="47" spans="1:30">
      <c r="A47" s="3"/>
      <c r="B47" s="7"/>
      <c r="C47" s="7"/>
      <c r="D47" s="10"/>
      <c r="I47" s="9"/>
      <c r="S47" s="34"/>
    </row>
    <row r="48" spans="1:30" s="3" customFormat="1">
      <c r="B48" s="5"/>
      <c r="C48" s="5"/>
      <c r="D48" s="6"/>
      <c r="E48" s="8"/>
      <c r="F48" s="8"/>
      <c r="G48" s="8"/>
      <c r="H48" s="8"/>
      <c r="I48" s="9"/>
      <c r="P48" s="26"/>
      <c r="Q48" s="26"/>
      <c r="S48" s="33"/>
      <c r="U48" s="21"/>
      <c r="V48" s="22"/>
      <c r="W48" s="22"/>
      <c r="X48" s="38"/>
      <c r="Y48" s="38"/>
      <c r="AB48" s="8"/>
    </row>
    <row r="49" spans="1:21">
      <c r="B49" s="12"/>
      <c r="C49" s="13"/>
      <c r="D49" s="11"/>
      <c r="E49" s="63"/>
      <c r="F49" s="63"/>
      <c r="G49" s="63"/>
      <c r="H49" s="63"/>
      <c r="I49" s="9"/>
      <c r="U49" s="8"/>
    </row>
    <row r="60" spans="1:21" s="92" customFormat="1" ht="39.950000000000003" customHeight="1">
      <c r="A60" s="77" t="s">
        <v>116</v>
      </c>
      <c r="B60" s="73" t="s">
        <v>95</v>
      </c>
      <c r="C60" s="73" t="s">
        <v>96</v>
      </c>
      <c r="D60" s="74" t="s">
        <v>127</v>
      </c>
      <c r="E60" s="74" t="s">
        <v>129</v>
      </c>
      <c r="F60" s="74" t="s">
        <v>130</v>
      </c>
      <c r="G60" s="75" t="s">
        <v>109</v>
      </c>
      <c r="H60" s="75" t="s">
        <v>131</v>
      </c>
      <c r="I60" s="74" t="s">
        <v>132</v>
      </c>
      <c r="J60" s="74" t="s">
        <v>106</v>
      </c>
      <c r="K60" s="75" t="s">
        <v>110</v>
      </c>
      <c r="L60" s="74" t="s">
        <v>107</v>
      </c>
      <c r="M60" s="74" t="s">
        <v>108</v>
      </c>
      <c r="N60" s="73"/>
      <c r="O60" s="76" t="s">
        <v>111</v>
      </c>
      <c r="P60" s="72" t="s">
        <v>144</v>
      </c>
      <c r="Q60" s="72" t="s">
        <v>118</v>
      </c>
    </row>
    <row r="61" spans="1:21" s="92" customFormat="1" ht="39.950000000000003" customHeight="1">
      <c r="A61" s="78" t="s">
        <v>120</v>
      </c>
      <c r="B61" s="72" t="s">
        <v>115</v>
      </c>
      <c r="C61" s="72" t="s">
        <v>114</v>
      </c>
      <c r="D61" s="73" t="s">
        <v>128</v>
      </c>
      <c r="E61" s="73" t="s">
        <v>136</v>
      </c>
      <c r="F61" s="73" t="s">
        <v>133</v>
      </c>
      <c r="G61" s="73" t="s">
        <v>121</v>
      </c>
      <c r="H61" s="73" t="s">
        <v>137</v>
      </c>
      <c r="I61" s="73" t="s">
        <v>134</v>
      </c>
      <c r="J61" s="73" t="s">
        <v>123</v>
      </c>
      <c r="K61" s="73" t="s">
        <v>126</v>
      </c>
      <c r="L61" s="73" t="s">
        <v>124</v>
      </c>
      <c r="M61" s="73" t="s">
        <v>125</v>
      </c>
      <c r="N61" s="72"/>
      <c r="O61" s="72" t="s">
        <v>117</v>
      </c>
      <c r="P61" s="72" t="s">
        <v>145</v>
      </c>
      <c r="Q61" s="72" t="s">
        <v>119</v>
      </c>
    </row>
    <row r="62" spans="1:21">
      <c r="I62" s="81"/>
      <c r="M62" s="9"/>
    </row>
    <row r="63" spans="1:21">
      <c r="I63" s="81"/>
      <c r="M63" s="9"/>
    </row>
    <row r="64" spans="1:21">
      <c r="I64" s="81"/>
      <c r="M64" s="9"/>
    </row>
    <row r="65" spans="2:25" s="86" customFormat="1" ht="39" customHeight="1">
      <c r="B65" s="82" t="s">
        <v>116</v>
      </c>
      <c r="C65" s="82" t="s">
        <v>102</v>
      </c>
      <c r="D65" s="82" t="s">
        <v>95</v>
      </c>
      <c r="E65" s="82" t="s">
        <v>96</v>
      </c>
      <c r="F65" s="83" t="s">
        <v>104</v>
      </c>
      <c r="G65" s="83" t="s">
        <v>103</v>
      </c>
      <c r="H65" s="84" t="s">
        <v>109</v>
      </c>
      <c r="I65" s="83" t="s">
        <v>105</v>
      </c>
      <c r="J65" s="83" t="s">
        <v>106</v>
      </c>
      <c r="K65" s="84" t="s">
        <v>110</v>
      </c>
      <c r="L65" s="83" t="s">
        <v>107</v>
      </c>
      <c r="M65" s="83" t="s">
        <v>108</v>
      </c>
      <c r="N65" s="82"/>
      <c r="O65" s="82"/>
      <c r="P65" s="85" t="s">
        <v>111</v>
      </c>
      <c r="V65" s="86" t="s">
        <v>144</v>
      </c>
      <c r="X65" s="86" t="s">
        <v>118</v>
      </c>
      <c r="Y65" s="82"/>
    </row>
    <row r="66" spans="2:25" s="86" customFormat="1" ht="39" customHeight="1">
      <c r="B66" s="86" t="s">
        <v>120</v>
      </c>
      <c r="C66" s="87"/>
      <c r="D66" s="86" t="s">
        <v>115</v>
      </c>
      <c r="E66" s="86" t="s">
        <v>114</v>
      </c>
      <c r="F66" s="82" t="s">
        <v>112</v>
      </c>
      <c r="G66" s="82" t="s">
        <v>113</v>
      </c>
      <c r="H66" s="82" t="s">
        <v>121</v>
      </c>
      <c r="I66" s="82" t="s">
        <v>122</v>
      </c>
      <c r="J66" s="82" t="s">
        <v>123</v>
      </c>
      <c r="K66" s="82" t="s">
        <v>126</v>
      </c>
      <c r="L66" s="82" t="s">
        <v>124</v>
      </c>
      <c r="M66" s="82" t="s">
        <v>125</v>
      </c>
      <c r="P66" s="86" t="s">
        <v>117</v>
      </c>
      <c r="V66" s="86" t="s">
        <v>145</v>
      </c>
      <c r="X66" s="86" t="s">
        <v>119</v>
      </c>
    </row>
    <row r="67" spans="2:25">
      <c r="I67" s="81"/>
      <c r="M67" s="9"/>
    </row>
    <row r="68" spans="2:25">
      <c r="I68" s="81"/>
      <c r="M68" s="9"/>
    </row>
    <row r="69" spans="2:25">
      <c r="I69" s="81"/>
      <c r="M69" s="9"/>
    </row>
    <row r="70" spans="2:25">
      <c r="I70" s="81"/>
      <c r="M70" s="9"/>
    </row>
    <row r="71" spans="2:25">
      <c r="I71" s="81"/>
      <c r="M71" s="9"/>
    </row>
    <row r="72" spans="2:25">
      <c r="I72" s="81"/>
      <c r="M72" s="9"/>
    </row>
    <row r="73" spans="2:25">
      <c r="I73" s="81"/>
      <c r="M73" s="9"/>
    </row>
    <row r="74" spans="2:25">
      <c r="I74" s="81"/>
      <c r="M74" s="9"/>
    </row>
    <row r="75" spans="2:25">
      <c r="I75" s="81"/>
      <c r="M75" s="9"/>
    </row>
    <row r="76" spans="2:25">
      <c r="I76" s="81"/>
      <c r="M76" s="9"/>
    </row>
    <row r="77" spans="2:25">
      <c r="I77" s="81"/>
      <c r="M77" s="9"/>
    </row>
    <row r="78" spans="2:25">
      <c r="I78" s="81"/>
      <c r="M78" s="9"/>
    </row>
    <row r="79" spans="2:25">
      <c r="I79" s="81"/>
      <c r="M79" s="9"/>
    </row>
    <row r="80" spans="2:25">
      <c r="I80" s="81"/>
      <c r="M80" s="9"/>
    </row>
    <row r="81" spans="9:13">
      <c r="I81" s="81"/>
      <c r="M81" s="9"/>
    </row>
    <row r="82" spans="9:13">
      <c r="I82" s="81"/>
      <c r="M82" s="9"/>
    </row>
    <row r="83" spans="9:13">
      <c r="I83" s="81"/>
      <c r="M83" s="9"/>
    </row>
    <row r="84" spans="9:13">
      <c r="I84" s="81"/>
      <c r="M84" s="9"/>
    </row>
    <row r="85" spans="9:13">
      <c r="I85" s="81"/>
      <c r="M85" s="9"/>
    </row>
    <row r="86" spans="9:13">
      <c r="I86" s="81"/>
      <c r="M86" s="9"/>
    </row>
    <row r="87" spans="9:13">
      <c r="I87" s="81"/>
      <c r="M87" s="9"/>
    </row>
    <row r="88" spans="9:13">
      <c r="I88" s="81"/>
      <c r="M88" s="9"/>
    </row>
    <row r="89" spans="9:13">
      <c r="I89" s="81"/>
      <c r="M89" s="9"/>
    </row>
    <row r="90" spans="9:13">
      <c r="I90" s="81"/>
      <c r="M90" s="9"/>
    </row>
    <row r="91" spans="9:13">
      <c r="I91" s="81"/>
      <c r="M91" s="9"/>
    </row>
    <row r="92" spans="9:13">
      <c r="I92" s="81"/>
      <c r="M92" s="9"/>
    </row>
    <row r="93" spans="9:13">
      <c r="I93" s="81"/>
      <c r="M93" s="9"/>
    </row>
    <row r="94" spans="9:13">
      <c r="I94" s="81"/>
      <c r="M94" s="9"/>
    </row>
    <row r="95" spans="9:13">
      <c r="I95" s="81"/>
      <c r="M95" s="9"/>
    </row>
    <row r="96" spans="9:13">
      <c r="I96" s="81"/>
      <c r="M96" s="9"/>
    </row>
    <row r="97" spans="9:13">
      <c r="I97" s="81"/>
      <c r="M97" s="9"/>
    </row>
    <row r="98" spans="9:13">
      <c r="I98" s="81"/>
      <c r="M98" s="9"/>
    </row>
    <row r="99" spans="9:13">
      <c r="I99" s="81"/>
      <c r="M99" s="9"/>
    </row>
    <row r="100" spans="9:13">
      <c r="I100" s="81"/>
      <c r="M100" s="9"/>
    </row>
    <row r="101" spans="9:13">
      <c r="I101" s="81"/>
      <c r="M101" s="9"/>
    </row>
    <row r="102" spans="9:13">
      <c r="I102" s="81"/>
      <c r="M102" s="9"/>
    </row>
    <row r="103" spans="9:13">
      <c r="I103" s="81"/>
      <c r="M103" s="9"/>
    </row>
    <row r="104" spans="9:13">
      <c r="I104" s="81"/>
      <c r="M104" s="9"/>
    </row>
    <row r="105" spans="9:13">
      <c r="I105" s="81"/>
      <c r="M105" s="9"/>
    </row>
    <row r="106" spans="9:13">
      <c r="I106" s="81"/>
      <c r="M106" s="9"/>
    </row>
    <row r="107" spans="9:13">
      <c r="I107" s="81"/>
      <c r="M107" s="9"/>
    </row>
    <row r="108" spans="9:13">
      <c r="I108" s="81"/>
      <c r="M108" s="9"/>
    </row>
    <row r="109" spans="9:13">
      <c r="I109" s="81"/>
      <c r="M109" s="9"/>
    </row>
    <row r="110" spans="9:13">
      <c r="I110" s="81"/>
      <c r="M110" s="9"/>
    </row>
    <row r="111" spans="9:13">
      <c r="I111" s="81"/>
      <c r="M111" s="9"/>
    </row>
    <row r="112" spans="9:13">
      <c r="I112" s="81"/>
      <c r="M112" s="9"/>
    </row>
    <row r="113" spans="9:13">
      <c r="I113" s="81"/>
      <c r="M113" s="9"/>
    </row>
    <row r="114" spans="9:13">
      <c r="I114" s="81"/>
      <c r="M114" s="9"/>
    </row>
    <row r="115" spans="9:13">
      <c r="I115" s="81"/>
      <c r="M115" s="9"/>
    </row>
    <row r="116" spans="9:13">
      <c r="I116" s="81"/>
      <c r="M116" s="9"/>
    </row>
    <row r="117" spans="9:13">
      <c r="I117" s="81"/>
      <c r="M117" s="9"/>
    </row>
  </sheetData>
  <conditionalFormatting sqref="Y2:Y37">
    <cfRule type="cellIs" dxfId="0" priority="1" operator="greaterThan">
      <formula>31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e-201 standard enduser</vt:lpstr>
      <vt:lpstr>e-201 standard dealer</vt:lpstr>
      <vt:lpstr>english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awolny</dc:creator>
  <cp:lastModifiedBy>awolny</cp:lastModifiedBy>
  <cp:lastPrinted>2013-01-25T11:12:09Z</cp:lastPrinted>
  <dcterms:created xsi:type="dcterms:W3CDTF">2012-12-04T12:35:01Z</dcterms:created>
  <dcterms:modified xsi:type="dcterms:W3CDTF">2013-02-01T15:57:47Z</dcterms:modified>
</cp:coreProperties>
</file>