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8625" yWindow="1695" windowWidth="18150" windowHeight="4965" tabRatio="928" activeTab="2"/>
  </bookViews>
  <sheets>
    <sheet name="TOMEK" sheetId="6" r:id="rId1"/>
    <sheet name="MIRU" sheetId="1" r:id="rId2"/>
    <sheet name="Artur" sheetId="103" r:id="rId3"/>
    <sheet name="BARTEK" sheetId="2" r:id="rId4"/>
    <sheet name="PIOTR" sheetId="4" r:id="rId5"/>
    <sheet name="KRZYSZTOF" sheetId="5" r:id="rId6"/>
    <sheet name="ŁUKASZ" sheetId="3" r:id="rId7"/>
    <sheet name="DH" sheetId="70" r:id="rId8"/>
    <sheet name="WYPŁATY" sheetId="8" r:id="rId9"/>
    <sheet name="Target 2016" sheetId="88" r:id="rId10"/>
    <sheet name="REALIZACJE" sheetId="102" r:id="rId11"/>
    <sheet name="IX" sheetId="97" r:id="rId12"/>
    <sheet name="X" sheetId="98" r:id="rId13"/>
    <sheet name="XI" sheetId="99" r:id="rId14"/>
    <sheet name="XII" sheetId="100" r:id="rId15"/>
    <sheet name="I" sheetId="89" r:id="rId16"/>
    <sheet name="II" sheetId="90" r:id="rId17"/>
    <sheet name="III" sheetId="91" r:id="rId18"/>
    <sheet name="IV" sheetId="92" r:id="rId19"/>
    <sheet name="V" sheetId="93" r:id="rId20"/>
    <sheet name="VI" sheetId="94" r:id="rId21"/>
    <sheet name="VII" sheetId="95" r:id="rId22"/>
    <sheet name="VIII" sheetId="96" r:id="rId23"/>
    <sheet name="Arkusz1" sheetId="101" r:id="rId24"/>
  </sheets>
  <definedNames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E11" i="1" l="1"/>
  <c r="E4" i="1"/>
  <c r="K11" i="8" l="1"/>
  <c r="J11" i="8"/>
  <c r="M11" i="8"/>
  <c r="I11" i="8"/>
  <c r="H11" i="8"/>
  <c r="G11" i="8"/>
  <c r="F11" i="8"/>
  <c r="E11" i="8"/>
  <c r="D11" i="8"/>
  <c r="C11" i="8"/>
  <c r="B11" i="8"/>
  <c r="K40" i="70" l="1"/>
  <c r="L50" i="70" l="1"/>
  <c r="L51" i="70"/>
  <c r="L52" i="70"/>
  <c r="L53" i="70"/>
  <c r="L54" i="70"/>
  <c r="L55" i="70"/>
  <c r="L56" i="70"/>
  <c r="L57" i="70"/>
  <c r="L58" i="70"/>
  <c r="L59" i="70"/>
  <c r="L60" i="70"/>
  <c r="L61" i="70"/>
  <c r="L62" i="70"/>
  <c r="L49" i="70"/>
  <c r="K50" i="70"/>
  <c r="K51" i="70"/>
  <c r="K52" i="70"/>
  <c r="K53" i="70"/>
  <c r="K54" i="70"/>
  <c r="K55" i="70"/>
  <c r="K56" i="70"/>
  <c r="K57" i="70"/>
  <c r="K58" i="70"/>
  <c r="K59" i="70"/>
  <c r="K60" i="70"/>
  <c r="K61" i="70"/>
  <c r="K62" i="70"/>
  <c r="K49" i="70"/>
  <c r="J62" i="70"/>
  <c r="J50" i="70"/>
  <c r="J51" i="70"/>
  <c r="J52" i="70"/>
  <c r="J53" i="70"/>
  <c r="J54" i="70"/>
  <c r="J55" i="70"/>
  <c r="J56" i="70"/>
  <c r="J57" i="70"/>
  <c r="J58" i="70"/>
  <c r="J59" i="70"/>
  <c r="J60" i="70"/>
  <c r="J61" i="70"/>
  <c r="J49" i="70"/>
  <c r="K71" i="70"/>
  <c r="J71" i="70"/>
  <c r="C75" i="5" l="1"/>
  <c r="B75" i="5"/>
  <c r="C75" i="4"/>
  <c r="B75" i="4"/>
  <c r="C75" i="2"/>
  <c r="B75" i="2"/>
  <c r="C75" i="103"/>
  <c r="B75" i="103"/>
  <c r="C43" i="1"/>
  <c r="B43" i="1"/>
  <c r="C75" i="6"/>
  <c r="B75" i="6"/>
  <c r="D4" i="2" l="1"/>
  <c r="C4" i="2"/>
  <c r="D11" i="2" l="1"/>
  <c r="B11" i="2"/>
  <c r="B65" i="88"/>
  <c r="H69" i="88" l="1"/>
  <c r="G66" i="88"/>
  <c r="G67" i="88"/>
  <c r="G68" i="88"/>
  <c r="G69" i="88"/>
  <c r="G70" i="88"/>
  <c r="F66" i="88"/>
  <c r="F67" i="88"/>
  <c r="F68" i="88"/>
  <c r="F69" i="88"/>
  <c r="F70" i="88"/>
  <c r="B66" i="88"/>
  <c r="B67" i="88"/>
  <c r="B68" i="88"/>
  <c r="B69" i="88"/>
  <c r="B70" i="88"/>
  <c r="C66" i="88"/>
  <c r="C67" i="88"/>
  <c r="C68" i="88"/>
  <c r="C69" i="88"/>
  <c r="C70" i="88"/>
  <c r="G50" i="70" l="1"/>
  <c r="H50" i="70"/>
  <c r="G51" i="70"/>
  <c r="H51" i="70"/>
  <c r="G52" i="70"/>
  <c r="H52" i="70"/>
  <c r="G53" i="70"/>
  <c r="H53" i="70"/>
  <c r="G54" i="70"/>
  <c r="H54" i="70"/>
  <c r="G55" i="70"/>
  <c r="H55" i="70"/>
  <c r="G56" i="70"/>
  <c r="H56" i="70"/>
  <c r="G57" i="70"/>
  <c r="H57" i="70"/>
  <c r="G58" i="70"/>
  <c r="H58" i="70"/>
  <c r="G59" i="70"/>
  <c r="H59" i="70"/>
  <c r="G60" i="70"/>
  <c r="H60" i="70"/>
  <c r="G61" i="70"/>
  <c r="H61" i="70"/>
  <c r="G62" i="70"/>
  <c r="H62" i="70"/>
  <c r="H49" i="70"/>
  <c r="G49" i="70"/>
  <c r="G71" i="70"/>
  <c r="G72" i="70"/>
  <c r="G73" i="70"/>
  <c r="G74" i="70"/>
  <c r="G75" i="70"/>
  <c r="G76" i="70"/>
  <c r="G77" i="70"/>
  <c r="G78" i="70"/>
  <c r="G79" i="70"/>
  <c r="G80" i="70"/>
  <c r="G81" i="70"/>
  <c r="G82" i="70"/>
  <c r="G83" i="70"/>
  <c r="G84" i="70"/>
  <c r="G70" i="70"/>
  <c r="G66" i="70"/>
  <c r="G67" i="70"/>
  <c r="G68" i="70"/>
  <c r="G65" i="70"/>
  <c r="H71" i="70"/>
  <c r="H72" i="70"/>
  <c r="H73" i="70"/>
  <c r="H74" i="70"/>
  <c r="H75" i="70"/>
  <c r="H76" i="70"/>
  <c r="H77" i="70"/>
  <c r="H78" i="70"/>
  <c r="H79" i="70"/>
  <c r="H80" i="70"/>
  <c r="H81" i="70"/>
  <c r="H82" i="70"/>
  <c r="H83" i="70"/>
  <c r="H84" i="70"/>
  <c r="H70" i="70"/>
  <c r="H68" i="70"/>
  <c r="H67" i="70"/>
  <c r="H66" i="70"/>
  <c r="H65" i="70"/>
  <c r="H75" i="5"/>
  <c r="G75" i="5"/>
  <c r="F75" i="5"/>
  <c r="H75" i="4"/>
  <c r="G75" i="4"/>
  <c r="F75" i="4"/>
  <c r="H75" i="2"/>
  <c r="G75" i="2"/>
  <c r="F75" i="2"/>
  <c r="H75" i="103"/>
  <c r="G75" i="103"/>
  <c r="G67" i="103"/>
  <c r="H67" i="103"/>
  <c r="H43" i="1"/>
  <c r="G43" i="1"/>
  <c r="F43" i="1"/>
  <c r="H75" i="6"/>
  <c r="G75" i="6"/>
  <c r="F75" i="6"/>
  <c r="F16" i="8" l="1"/>
  <c r="P11" i="103"/>
  <c r="O11" i="103"/>
  <c r="N11" i="103"/>
  <c r="L11" i="103"/>
  <c r="K11" i="103"/>
  <c r="J11" i="103"/>
  <c r="H11" i="103"/>
  <c r="G11" i="103"/>
  <c r="I11" i="103"/>
  <c r="F46" i="103" s="1"/>
  <c r="C11" i="103"/>
  <c r="C4" i="103"/>
  <c r="P4" i="103"/>
  <c r="O4" i="103"/>
  <c r="N4" i="103"/>
  <c r="H4" i="103"/>
  <c r="G4" i="103"/>
  <c r="F4" i="103"/>
  <c r="F5" i="103" s="1"/>
  <c r="K4" i="103"/>
  <c r="L4" i="103"/>
  <c r="J4" i="103"/>
  <c r="C6" i="88"/>
  <c r="D6" i="88"/>
  <c r="E6" i="88"/>
  <c r="F6" i="88"/>
  <c r="G6" i="88"/>
  <c r="H6" i="88"/>
  <c r="C16" i="88"/>
  <c r="D16" i="88"/>
  <c r="E16" i="88"/>
  <c r="F16" i="88"/>
  <c r="G16" i="88"/>
  <c r="H16" i="88"/>
  <c r="J16" i="88"/>
  <c r="J6" i="88"/>
  <c r="N28" i="88"/>
  <c r="I16" i="88" s="1"/>
  <c r="B11" i="103" s="1"/>
  <c r="O28" i="88"/>
  <c r="I6" i="88" s="1"/>
  <c r="B4" i="103" s="1"/>
  <c r="P28" i="88"/>
  <c r="Q28" i="88"/>
  <c r="R28" i="88"/>
  <c r="K16" i="88" s="1"/>
  <c r="D11" i="103" s="1"/>
  <c r="S28" i="88"/>
  <c r="K6" i="88" s="1"/>
  <c r="D4" i="103" s="1"/>
  <c r="F6" i="103"/>
  <c r="G6" i="103"/>
  <c r="G7" i="103" s="1"/>
  <c r="H6" i="103"/>
  <c r="J6" i="103"/>
  <c r="K6" i="103"/>
  <c r="L6" i="103"/>
  <c r="F7" i="103"/>
  <c r="F13" i="103"/>
  <c r="G13" i="103"/>
  <c r="G15" i="103" s="1"/>
  <c r="H13" i="103"/>
  <c r="J13" i="103"/>
  <c r="K13" i="103"/>
  <c r="K18" i="103" s="1"/>
  <c r="L13" i="103"/>
  <c r="F24" i="103"/>
  <c r="F26" i="103"/>
  <c r="G26" i="103"/>
  <c r="H26" i="103"/>
  <c r="J26" i="103"/>
  <c r="K26" i="103"/>
  <c r="L26" i="103"/>
  <c r="F32" i="103"/>
  <c r="G32" i="103"/>
  <c r="H32" i="103"/>
  <c r="J32" i="103"/>
  <c r="K32" i="103"/>
  <c r="L32" i="103"/>
  <c r="F36" i="103"/>
  <c r="F38" i="103" s="1"/>
  <c r="G36" i="103"/>
  <c r="G38" i="103" s="1"/>
  <c r="H36" i="103"/>
  <c r="J36" i="103"/>
  <c r="J38" i="103" s="1"/>
  <c r="K36" i="103"/>
  <c r="K38" i="103" s="1"/>
  <c r="L36" i="103"/>
  <c r="L38" i="103" s="1"/>
  <c r="H38" i="103"/>
  <c r="F43" i="103"/>
  <c r="J43" i="103"/>
  <c r="F49" i="103"/>
  <c r="J49" i="103"/>
  <c r="I54" i="103"/>
  <c r="M54" i="103"/>
  <c r="I55" i="103"/>
  <c r="M55" i="103"/>
  <c r="I56" i="103"/>
  <c r="M56" i="103"/>
  <c r="I57" i="103"/>
  <c r="M57" i="103"/>
  <c r="I58" i="103"/>
  <c r="M58" i="103"/>
  <c r="I59" i="103"/>
  <c r="M59" i="103"/>
  <c r="I60" i="103"/>
  <c r="M60" i="103"/>
  <c r="I61" i="103"/>
  <c r="M61" i="103"/>
  <c r="I64" i="103"/>
  <c r="M64" i="103"/>
  <c r="I65" i="103"/>
  <c r="M65" i="103"/>
  <c r="I66" i="103"/>
  <c r="M66" i="103"/>
  <c r="F67" i="103"/>
  <c r="J67" i="103"/>
  <c r="K67" i="103"/>
  <c r="L67" i="103"/>
  <c r="I70" i="103"/>
  <c r="M70" i="103"/>
  <c r="I71" i="103"/>
  <c r="M71" i="103"/>
  <c r="I76" i="103"/>
  <c r="M76" i="103"/>
  <c r="I77" i="103"/>
  <c r="M77" i="103"/>
  <c r="I81" i="103"/>
  <c r="M81" i="103"/>
  <c r="I82" i="103"/>
  <c r="M82" i="103"/>
  <c r="I83" i="103"/>
  <c r="M83" i="103"/>
  <c r="I84" i="103"/>
  <c r="M84" i="103"/>
  <c r="I86" i="103"/>
  <c r="M86" i="103"/>
  <c r="I87" i="103"/>
  <c r="M87" i="103"/>
  <c r="I88" i="103"/>
  <c r="M88" i="103"/>
  <c r="E88" i="103"/>
  <c r="Q88" i="103"/>
  <c r="E87" i="103"/>
  <c r="Q87" i="103"/>
  <c r="E86" i="103"/>
  <c r="Q86" i="103"/>
  <c r="E84" i="103"/>
  <c r="Q84" i="103"/>
  <c r="E83" i="103"/>
  <c r="Q83" i="103"/>
  <c r="E82" i="103"/>
  <c r="Q82" i="103"/>
  <c r="E81" i="103"/>
  <c r="Q81" i="103"/>
  <c r="E77" i="103"/>
  <c r="Q77" i="103"/>
  <c r="E76" i="103"/>
  <c r="Q76" i="103"/>
  <c r="E71" i="103"/>
  <c r="Q71" i="103"/>
  <c r="E70" i="103"/>
  <c r="Q70" i="103"/>
  <c r="D67" i="103"/>
  <c r="C67" i="103"/>
  <c r="B67" i="103"/>
  <c r="P67" i="103"/>
  <c r="O67" i="103"/>
  <c r="N67" i="103"/>
  <c r="E66" i="103"/>
  <c r="Q66" i="103"/>
  <c r="E65" i="103"/>
  <c r="Q65" i="103"/>
  <c r="E64" i="103"/>
  <c r="R64" i="103" s="1"/>
  <c r="Q64" i="103"/>
  <c r="R63" i="103"/>
  <c r="R62" i="103"/>
  <c r="E61" i="103"/>
  <c r="Q61" i="103"/>
  <c r="E60" i="103"/>
  <c r="R60" i="103" s="1"/>
  <c r="Q60" i="103"/>
  <c r="E59" i="103"/>
  <c r="Q59" i="103"/>
  <c r="E58" i="103"/>
  <c r="Q58" i="103"/>
  <c r="E57" i="103"/>
  <c r="Q57" i="103"/>
  <c r="E56" i="103"/>
  <c r="Q56" i="103"/>
  <c r="E55" i="103"/>
  <c r="Q55" i="103"/>
  <c r="E54" i="103"/>
  <c r="Q54" i="103"/>
  <c r="B49" i="103"/>
  <c r="N49" i="103"/>
  <c r="B43" i="103"/>
  <c r="N43" i="103"/>
  <c r="D36" i="103"/>
  <c r="D38" i="103" s="1"/>
  <c r="C36" i="103"/>
  <c r="C38" i="103" s="1"/>
  <c r="B36" i="103"/>
  <c r="B38" i="103" s="1"/>
  <c r="P36" i="103"/>
  <c r="P38" i="103" s="1"/>
  <c r="O36" i="103"/>
  <c r="O38" i="103" s="1"/>
  <c r="N36" i="103"/>
  <c r="N38" i="103" s="1"/>
  <c r="D32" i="103"/>
  <c r="C32" i="103"/>
  <c r="B32" i="103"/>
  <c r="P32" i="103"/>
  <c r="O32" i="103"/>
  <c r="N32" i="103"/>
  <c r="D26" i="103"/>
  <c r="C26" i="103"/>
  <c r="B26" i="103"/>
  <c r="P26" i="103"/>
  <c r="O26" i="103"/>
  <c r="N26" i="103"/>
  <c r="D13" i="103"/>
  <c r="C13" i="103"/>
  <c r="B13" i="103"/>
  <c r="P13" i="103"/>
  <c r="O13" i="103"/>
  <c r="N13" i="103"/>
  <c r="D6" i="103"/>
  <c r="C6" i="103"/>
  <c r="B6" i="103"/>
  <c r="P6" i="103"/>
  <c r="O6" i="103"/>
  <c r="N6" i="103"/>
  <c r="N26" i="88"/>
  <c r="O26" i="88"/>
  <c r="P26" i="88"/>
  <c r="Q26" i="88"/>
  <c r="R26" i="88"/>
  <c r="S26" i="88"/>
  <c r="N29" i="88"/>
  <c r="O29" i="88"/>
  <c r="P29" i="88"/>
  <c r="Q29" i="88"/>
  <c r="R29" i="88"/>
  <c r="S29" i="88"/>
  <c r="N30" i="88"/>
  <c r="O30" i="88"/>
  <c r="P30" i="88"/>
  <c r="Q30" i="88"/>
  <c r="R30" i="88"/>
  <c r="S30" i="88"/>
  <c r="N31" i="88"/>
  <c r="O31" i="88"/>
  <c r="P31" i="88"/>
  <c r="Q31" i="88"/>
  <c r="R31" i="88"/>
  <c r="S31" i="88"/>
  <c r="S25" i="88"/>
  <c r="R25" i="88"/>
  <c r="Q25" i="88"/>
  <c r="P25" i="88"/>
  <c r="O25" i="88"/>
  <c r="N25" i="88"/>
  <c r="G65" i="88"/>
  <c r="G71" i="88" s="1"/>
  <c r="F65" i="88"/>
  <c r="H65" i="88" s="1"/>
  <c r="C65" i="88"/>
  <c r="H66" i="88"/>
  <c r="I66" i="88"/>
  <c r="B71" i="88"/>
  <c r="D71" i="88"/>
  <c r="H67" i="88"/>
  <c r="I67" i="88"/>
  <c r="H68" i="88"/>
  <c r="I68" i="88"/>
  <c r="I69" i="88"/>
  <c r="H70" i="88"/>
  <c r="I70" i="88"/>
  <c r="E71" i="88"/>
  <c r="R84" i="103" l="1"/>
  <c r="H15" i="103"/>
  <c r="R81" i="103"/>
  <c r="F12" i="103"/>
  <c r="N18" i="103"/>
  <c r="C18" i="103"/>
  <c r="I67" i="103"/>
  <c r="M6" i="103"/>
  <c r="M67" i="103"/>
  <c r="R70" i="103"/>
  <c r="H8" i="103"/>
  <c r="F23" i="103"/>
  <c r="F25" i="103" s="1"/>
  <c r="F27" i="103" s="1"/>
  <c r="F28" i="103" s="1"/>
  <c r="F10" i="103"/>
  <c r="F8" i="103"/>
  <c r="G5" i="103"/>
  <c r="H5" i="103" s="1"/>
  <c r="G8" i="103"/>
  <c r="I13" i="103"/>
  <c r="G24" i="103"/>
  <c r="F18" i="103"/>
  <c r="F14" i="103"/>
  <c r="H7" i="103"/>
  <c r="I6" i="103"/>
  <c r="R86" i="103"/>
  <c r="R77" i="103"/>
  <c r="R71" i="103"/>
  <c r="R56" i="103"/>
  <c r="M13" i="103"/>
  <c r="R57" i="103"/>
  <c r="R65" i="103"/>
  <c r="R76" i="103"/>
  <c r="F19" i="103"/>
  <c r="H18" i="103"/>
  <c r="F15" i="103"/>
  <c r="F9" i="103"/>
  <c r="P18" i="103"/>
  <c r="R88" i="103"/>
  <c r="P90" i="103" s="1"/>
  <c r="J18" i="103"/>
  <c r="J14" i="103"/>
  <c r="E13" i="103"/>
  <c r="Q13" i="103"/>
  <c r="R83" i="103"/>
  <c r="L18" i="103"/>
  <c r="G18" i="103"/>
  <c r="J7" i="103"/>
  <c r="K7" i="103" s="1"/>
  <c r="E6" i="103"/>
  <c r="N14" i="103"/>
  <c r="O14" i="103" s="1"/>
  <c r="O30" i="103" s="1"/>
  <c r="B18" i="103"/>
  <c r="N7" i="103"/>
  <c r="N24" i="103" s="1"/>
  <c r="Q6" i="103"/>
  <c r="O18" i="103"/>
  <c r="R61" i="103"/>
  <c r="R66" i="103"/>
  <c r="B7" i="103"/>
  <c r="D18" i="103"/>
  <c r="R54" i="103"/>
  <c r="R55" i="103"/>
  <c r="E67" i="103"/>
  <c r="R82" i="103"/>
  <c r="B14" i="103"/>
  <c r="R58" i="103"/>
  <c r="R59" i="103"/>
  <c r="Q67" i="103"/>
  <c r="R87" i="103"/>
  <c r="I65" i="88"/>
  <c r="I71" i="88" s="1"/>
  <c r="F71" i="88"/>
  <c r="C71" i="88"/>
  <c r="H71" i="88"/>
  <c r="C75" i="3"/>
  <c r="B75" i="3"/>
  <c r="R6" i="103" l="1"/>
  <c r="F29" i="103"/>
  <c r="G12" i="103"/>
  <c r="F17" i="103"/>
  <c r="F30" i="103"/>
  <c r="P14" i="103"/>
  <c r="G9" i="103"/>
  <c r="G10" i="103"/>
  <c r="G23" i="103"/>
  <c r="G25" i="103" s="1"/>
  <c r="G27" i="103" s="1"/>
  <c r="G28" i="103" s="1"/>
  <c r="H24" i="103"/>
  <c r="F41" i="103"/>
  <c r="N30" i="103"/>
  <c r="R13" i="103"/>
  <c r="G14" i="103"/>
  <c r="F16" i="103"/>
  <c r="K24" i="103"/>
  <c r="L7" i="103"/>
  <c r="H9" i="103"/>
  <c r="H23" i="103"/>
  <c r="F40" i="103"/>
  <c r="R67" i="103"/>
  <c r="O7" i="103"/>
  <c r="O24" i="103" s="1"/>
  <c r="J19" i="103"/>
  <c r="J24" i="103"/>
  <c r="J30" i="103"/>
  <c r="K14" i="103"/>
  <c r="H10" i="103"/>
  <c r="N19" i="103"/>
  <c r="P30" i="103"/>
  <c r="N47" i="103"/>
  <c r="B24" i="103"/>
  <c r="B19" i="103"/>
  <c r="P7" i="103"/>
  <c r="B30" i="103"/>
  <c r="C14" i="103"/>
  <c r="C7" i="103"/>
  <c r="M62" i="2"/>
  <c r="H25" i="103" l="1"/>
  <c r="H27" i="103" s="1"/>
  <c r="H28" i="103" s="1"/>
  <c r="F31" i="103"/>
  <c r="F33" i="103" s="1"/>
  <c r="F34" i="103" s="1"/>
  <c r="F39" i="103" s="1"/>
  <c r="G29" i="103"/>
  <c r="H12" i="103"/>
  <c r="H29" i="103" s="1"/>
  <c r="O19" i="103"/>
  <c r="F42" i="103"/>
  <c r="F44" i="103" s="1"/>
  <c r="F45" i="103" s="1"/>
  <c r="G19" i="103"/>
  <c r="G30" i="103"/>
  <c r="G16" i="103"/>
  <c r="H14" i="103"/>
  <c r="G17" i="103"/>
  <c r="K30" i="103"/>
  <c r="L14" i="103"/>
  <c r="K19" i="103"/>
  <c r="J41" i="103"/>
  <c r="L24" i="103"/>
  <c r="P24" i="103"/>
  <c r="P19" i="103"/>
  <c r="N41" i="103"/>
  <c r="D7" i="103"/>
  <c r="C24" i="103"/>
  <c r="C19" i="103"/>
  <c r="D14" i="103"/>
  <c r="C30" i="103"/>
  <c r="G31" i="103" l="1"/>
  <c r="G33" i="103" s="1"/>
  <c r="G34" i="103" s="1"/>
  <c r="G39" i="103" s="1"/>
  <c r="H16" i="103"/>
  <c r="H30" i="103"/>
  <c r="H31" i="103" s="1"/>
  <c r="H33" i="103" s="1"/>
  <c r="H34" i="103" s="1"/>
  <c r="H39" i="103" s="1"/>
  <c r="H17" i="103"/>
  <c r="F47" i="103"/>
  <c r="F48" i="103" s="1"/>
  <c r="F50" i="103" s="1"/>
  <c r="F51" i="103" s="1"/>
  <c r="H19" i="103"/>
  <c r="J47" i="103"/>
  <c r="L30" i="103"/>
  <c r="L19" i="103"/>
  <c r="B47" i="103"/>
  <c r="D30" i="103"/>
  <c r="B41" i="103"/>
  <c r="D24" i="103"/>
  <c r="D19" i="103"/>
  <c r="N50" i="70" l="1"/>
  <c r="O50" i="70"/>
  <c r="P50" i="70"/>
  <c r="N51" i="70"/>
  <c r="O51" i="70"/>
  <c r="P51" i="70"/>
  <c r="N52" i="70"/>
  <c r="O52" i="70"/>
  <c r="P52" i="70"/>
  <c r="N53" i="70"/>
  <c r="O53" i="70"/>
  <c r="P53" i="70"/>
  <c r="N54" i="70"/>
  <c r="O54" i="70"/>
  <c r="P54" i="70"/>
  <c r="N55" i="70"/>
  <c r="O55" i="70"/>
  <c r="P55" i="70"/>
  <c r="N56" i="70"/>
  <c r="O56" i="70"/>
  <c r="P56" i="70"/>
  <c r="N57" i="70"/>
  <c r="O57" i="70"/>
  <c r="P57" i="70"/>
  <c r="N58" i="70"/>
  <c r="O58" i="70"/>
  <c r="P58" i="70"/>
  <c r="N59" i="70"/>
  <c r="O59" i="70"/>
  <c r="P59" i="70"/>
  <c r="N60" i="70"/>
  <c r="O60" i="70"/>
  <c r="P60" i="70"/>
  <c r="N61" i="70"/>
  <c r="O61" i="70"/>
  <c r="P61" i="70"/>
  <c r="F50" i="70"/>
  <c r="F51" i="70"/>
  <c r="F52" i="70"/>
  <c r="F53" i="70"/>
  <c r="F54" i="70"/>
  <c r="F55" i="70"/>
  <c r="F56" i="70"/>
  <c r="F57" i="70"/>
  <c r="F58" i="70"/>
  <c r="F59" i="70"/>
  <c r="F60" i="70"/>
  <c r="F61" i="70"/>
  <c r="B50" i="70"/>
  <c r="C50" i="70"/>
  <c r="D50" i="70"/>
  <c r="B51" i="70"/>
  <c r="C51" i="70"/>
  <c r="D51" i="70"/>
  <c r="B52" i="70"/>
  <c r="C52" i="70"/>
  <c r="D52" i="70"/>
  <c r="B53" i="70"/>
  <c r="C53" i="70"/>
  <c r="D53" i="70"/>
  <c r="B54" i="70"/>
  <c r="C54" i="70"/>
  <c r="D54" i="70"/>
  <c r="B55" i="70"/>
  <c r="C55" i="70"/>
  <c r="D55" i="70"/>
  <c r="B56" i="70"/>
  <c r="C56" i="70"/>
  <c r="D56" i="70"/>
  <c r="B57" i="70"/>
  <c r="C57" i="70"/>
  <c r="D57" i="70"/>
  <c r="B58" i="70"/>
  <c r="C58" i="70"/>
  <c r="D58" i="70"/>
  <c r="B59" i="70"/>
  <c r="C59" i="70"/>
  <c r="D59" i="70"/>
  <c r="B60" i="70"/>
  <c r="C60" i="70"/>
  <c r="D60" i="70"/>
  <c r="B61" i="70"/>
  <c r="C61" i="70"/>
  <c r="D61" i="70"/>
  <c r="F67" i="6"/>
  <c r="R63" i="6"/>
  <c r="R31" i="1"/>
  <c r="R63" i="3"/>
  <c r="R63" i="2"/>
  <c r="R63" i="5"/>
  <c r="I63" i="4"/>
  <c r="M63" i="4"/>
  <c r="Q63" i="4"/>
  <c r="E63" i="4"/>
  <c r="E62" i="4"/>
  <c r="Q62" i="4"/>
  <c r="M62" i="4"/>
  <c r="I62" i="4"/>
  <c r="I70" i="2"/>
  <c r="I71" i="2"/>
  <c r="I76" i="2"/>
  <c r="I77" i="2"/>
  <c r="I81" i="2"/>
  <c r="I82" i="2"/>
  <c r="I83" i="2"/>
  <c r="I84" i="2"/>
  <c r="I86" i="2"/>
  <c r="I87" i="2"/>
  <c r="I88" i="2"/>
  <c r="R59" i="70" l="1"/>
  <c r="R58" i="70"/>
  <c r="R60" i="70"/>
  <c r="R61" i="70"/>
  <c r="R57" i="70"/>
  <c r="R63" i="4"/>
  <c r="I5" i="91" l="1"/>
  <c r="L75" i="4" l="1"/>
  <c r="K75" i="4"/>
  <c r="J75" i="4"/>
  <c r="H75" i="3"/>
  <c r="G75" i="3"/>
  <c r="F75" i="3"/>
  <c r="F3" i="88" l="1"/>
  <c r="G3" i="88" l="1"/>
  <c r="H3" i="88"/>
  <c r="F4" i="88"/>
  <c r="G4" i="88"/>
  <c r="H4" i="88"/>
  <c r="F5" i="88"/>
  <c r="G5" i="88"/>
  <c r="H5" i="88"/>
  <c r="F7" i="88"/>
  <c r="G7" i="88"/>
  <c r="H7" i="88"/>
  <c r="F8" i="88"/>
  <c r="G8" i="88"/>
  <c r="H8" i="88"/>
  <c r="F9" i="88"/>
  <c r="F4" i="5" s="1"/>
  <c r="G9" i="88"/>
  <c r="G4" i="5" s="1"/>
  <c r="H9" i="88"/>
  <c r="H4" i="5" s="1"/>
  <c r="J40" i="88"/>
  <c r="J39" i="88"/>
  <c r="U19" i="70" l="1"/>
  <c r="U6" i="70"/>
  <c r="U18" i="70" l="1"/>
  <c r="R16" i="70"/>
  <c r="Q16" i="70"/>
  <c r="P19" i="102"/>
  <c r="O19" i="102"/>
  <c r="N19" i="102"/>
  <c r="L19" i="102"/>
  <c r="K19" i="102"/>
  <c r="J19" i="102"/>
  <c r="H19" i="102"/>
  <c r="G19" i="102"/>
  <c r="F19" i="102"/>
  <c r="D19" i="102"/>
  <c r="C19" i="102"/>
  <c r="B19" i="102"/>
  <c r="P3" i="102" l="1"/>
  <c r="O3" i="102"/>
  <c r="N3" i="102"/>
  <c r="L3" i="102"/>
  <c r="K3" i="102"/>
  <c r="J3" i="102"/>
  <c r="H3" i="102"/>
  <c r="G3" i="102"/>
  <c r="F3" i="102"/>
  <c r="D3" i="102"/>
  <c r="C3" i="102"/>
  <c r="B3" i="102"/>
  <c r="B20" i="102"/>
  <c r="C20" i="102" s="1"/>
  <c r="D20" i="102" s="1"/>
  <c r="F20" i="102" s="1"/>
  <c r="G20" i="102" s="1"/>
  <c r="H20" i="102" s="1"/>
  <c r="J20" i="102" s="1"/>
  <c r="R19" i="102"/>
  <c r="Q19" i="102"/>
  <c r="Q21" i="102" s="1"/>
  <c r="M19" i="102"/>
  <c r="I19" i="102"/>
  <c r="E19" i="102"/>
  <c r="L20" i="102" l="1"/>
  <c r="N20" i="102" s="1"/>
  <c r="O20" i="102" s="1"/>
  <c r="P20" i="102" s="1"/>
  <c r="I3" i="102"/>
  <c r="K20" i="102"/>
  <c r="Q3" i="102"/>
  <c r="R3" i="102"/>
  <c r="M3" i="102"/>
  <c r="E3" i="102"/>
  <c r="B4" i="102"/>
  <c r="C4" i="102" s="1"/>
  <c r="D4" i="102" s="1"/>
  <c r="F4" i="102" s="1"/>
  <c r="G4" i="102" s="1"/>
  <c r="H4" i="102" s="1"/>
  <c r="J4" i="102" s="1"/>
  <c r="K4" i="102" s="1"/>
  <c r="L4" i="102" s="1"/>
  <c r="N4" i="102" s="1"/>
  <c r="O4" i="102" s="1"/>
  <c r="P4" i="102" s="1"/>
  <c r="P19" i="70" l="1"/>
  <c r="P22" i="102" s="1"/>
  <c r="O19" i="70"/>
  <c r="O22" i="102" s="1"/>
  <c r="N19" i="70"/>
  <c r="N22" i="102" s="1"/>
  <c r="L19" i="70"/>
  <c r="L22" i="102" s="1"/>
  <c r="D67" i="3"/>
  <c r="C67" i="3"/>
  <c r="B67" i="3"/>
  <c r="P67" i="3"/>
  <c r="O67" i="3"/>
  <c r="N67" i="3"/>
  <c r="L67" i="3"/>
  <c r="K67" i="3"/>
  <c r="J67" i="3"/>
  <c r="H67" i="3"/>
  <c r="G67" i="3"/>
  <c r="F67" i="3"/>
  <c r="H67" i="6"/>
  <c r="G67" i="6"/>
  <c r="D67" i="6"/>
  <c r="C67" i="6"/>
  <c r="B67" i="6"/>
  <c r="P67" i="6"/>
  <c r="O67" i="6"/>
  <c r="N67" i="6"/>
  <c r="L67" i="6"/>
  <c r="K67" i="6"/>
  <c r="J67" i="6"/>
  <c r="Q22" i="102" l="1"/>
  <c r="K19" i="70"/>
  <c r="K22" i="102" s="1"/>
  <c r="G19" i="70"/>
  <c r="G22" i="102" s="1"/>
  <c r="P6" i="70"/>
  <c r="P6" i="102" s="1"/>
  <c r="K6" i="70"/>
  <c r="K6" i="102" s="1"/>
  <c r="C6" i="70"/>
  <c r="C6" i="102" s="1"/>
  <c r="B6" i="70"/>
  <c r="E14" i="88"/>
  <c r="L11" i="1" s="1"/>
  <c r="G4" i="2"/>
  <c r="Q88" i="4"/>
  <c r="Q87" i="4"/>
  <c r="Q86" i="4"/>
  <c r="Q84" i="4"/>
  <c r="Q83" i="4"/>
  <c r="Q82" i="4"/>
  <c r="Q81" i="4"/>
  <c r="Q77" i="4"/>
  <c r="Q76" i="4"/>
  <c r="Q71" i="4"/>
  <c r="Q70" i="4"/>
  <c r="E88" i="4"/>
  <c r="E87" i="4"/>
  <c r="E86" i="4"/>
  <c r="E84" i="4"/>
  <c r="E83" i="4"/>
  <c r="E82" i="4"/>
  <c r="E81" i="4"/>
  <c r="E77" i="4"/>
  <c r="E76" i="4"/>
  <c r="E71" i="4"/>
  <c r="E70" i="4"/>
  <c r="Q88" i="5"/>
  <c r="Q87" i="5"/>
  <c r="Q86" i="5"/>
  <c r="Q84" i="5"/>
  <c r="Q83" i="5"/>
  <c r="Q82" i="5"/>
  <c r="Q81" i="5"/>
  <c r="Q77" i="5"/>
  <c r="Q76" i="5"/>
  <c r="Q71" i="5"/>
  <c r="Q70" i="5"/>
  <c r="E88" i="5"/>
  <c r="E87" i="5"/>
  <c r="E86" i="5"/>
  <c r="E84" i="5"/>
  <c r="E83" i="5"/>
  <c r="E82" i="5"/>
  <c r="E81" i="5"/>
  <c r="E77" i="5"/>
  <c r="E76" i="5"/>
  <c r="E71" i="5"/>
  <c r="E70" i="5"/>
  <c r="M56" i="1"/>
  <c r="M55" i="1"/>
  <c r="M54" i="1"/>
  <c r="M52" i="1"/>
  <c r="M51" i="1"/>
  <c r="M50" i="1"/>
  <c r="M49" i="1"/>
  <c r="M45" i="1"/>
  <c r="M44" i="1"/>
  <c r="M39" i="1"/>
  <c r="M38" i="1"/>
  <c r="I56" i="1"/>
  <c r="I55" i="1"/>
  <c r="I54" i="1"/>
  <c r="I52" i="1"/>
  <c r="I51" i="1"/>
  <c r="I50" i="1"/>
  <c r="I49" i="1"/>
  <c r="I45" i="1"/>
  <c r="I44" i="1"/>
  <c r="I39" i="1"/>
  <c r="I38" i="1"/>
  <c r="E56" i="1"/>
  <c r="E55" i="1"/>
  <c r="E54" i="1"/>
  <c r="E52" i="1"/>
  <c r="E51" i="1"/>
  <c r="E50" i="1"/>
  <c r="E49" i="1"/>
  <c r="E45" i="1"/>
  <c r="E44" i="1"/>
  <c r="E39" i="1"/>
  <c r="E38" i="1"/>
  <c r="Q56" i="1"/>
  <c r="Q55" i="1"/>
  <c r="Q54" i="1"/>
  <c r="Q52" i="1"/>
  <c r="Q51" i="1"/>
  <c r="Q50" i="1"/>
  <c r="Q49" i="1"/>
  <c r="Q45" i="1"/>
  <c r="Q44" i="1"/>
  <c r="Q39" i="1"/>
  <c r="Q38" i="1"/>
  <c r="M88" i="3"/>
  <c r="M87" i="3"/>
  <c r="M86" i="3"/>
  <c r="M84" i="3"/>
  <c r="M83" i="3"/>
  <c r="M82" i="3"/>
  <c r="M81" i="3"/>
  <c r="M77" i="3"/>
  <c r="M76" i="3"/>
  <c r="M71" i="3"/>
  <c r="M70" i="3"/>
  <c r="Q88" i="3"/>
  <c r="Q87" i="3"/>
  <c r="Q86" i="3"/>
  <c r="Q84" i="3"/>
  <c r="Q83" i="3"/>
  <c r="Q82" i="3"/>
  <c r="Q81" i="3"/>
  <c r="Q77" i="3"/>
  <c r="Q76" i="3"/>
  <c r="Q71" i="3"/>
  <c r="Q70" i="3"/>
  <c r="Q70" i="6"/>
  <c r="Q88" i="6"/>
  <c r="Q87" i="6"/>
  <c r="Q86" i="6"/>
  <c r="Q84" i="6"/>
  <c r="Q83" i="6"/>
  <c r="Q82" i="6"/>
  <c r="Q81" i="6"/>
  <c r="Q77" i="6"/>
  <c r="Q76" i="6"/>
  <c r="Q71" i="6"/>
  <c r="E70" i="6"/>
  <c r="E88" i="6"/>
  <c r="E87" i="6"/>
  <c r="E86" i="6"/>
  <c r="E84" i="6"/>
  <c r="E83" i="6"/>
  <c r="E82" i="6"/>
  <c r="E81" i="6"/>
  <c r="E77" i="6"/>
  <c r="E76" i="6"/>
  <c r="E71" i="6"/>
  <c r="I70" i="6"/>
  <c r="R62" i="5"/>
  <c r="R62" i="4"/>
  <c r="R62" i="2"/>
  <c r="R62" i="3"/>
  <c r="R30" i="1"/>
  <c r="R62" i="6"/>
  <c r="P37" i="70"/>
  <c r="O6" i="2"/>
  <c r="N13" i="1"/>
  <c r="R3" i="70"/>
  <c r="L14" i="88"/>
  <c r="N11" i="1" s="1"/>
  <c r="M14" i="88"/>
  <c r="O11" i="1" s="1"/>
  <c r="N14" i="88"/>
  <c r="P11" i="1" s="1"/>
  <c r="L15" i="88"/>
  <c r="M15" i="88"/>
  <c r="N15" i="88"/>
  <c r="L17" i="88"/>
  <c r="N11" i="2" s="1"/>
  <c r="M17" i="88"/>
  <c r="O11" i="2" s="1"/>
  <c r="N17" i="88"/>
  <c r="P11" i="2" s="1"/>
  <c r="L18" i="88"/>
  <c r="N11" i="4" s="1"/>
  <c r="M18" i="88"/>
  <c r="O11" i="4" s="1"/>
  <c r="N18" i="88"/>
  <c r="P11" i="4" s="1"/>
  <c r="L19" i="88"/>
  <c r="N11" i="5" s="1"/>
  <c r="M19" i="88"/>
  <c r="O11" i="5" s="1"/>
  <c r="N19" i="88"/>
  <c r="P11" i="5" s="1"/>
  <c r="N13" i="88"/>
  <c r="M13" i="88"/>
  <c r="O11" i="6" s="1"/>
  <c r="L13" i="88"/>
  <c r="N11" i="6" s="1"/>
  <c r="N12" i="6" s="1"/>
  <c r="L4" i="88"/>
  <c r="N4" i="1" s="1"/>
  <c r="M4" i="88"/>
  <c r="O4" i="1" s="1"/>
  <c r="N4" i="88"/>
  <c r="P4" i="1" s="1"/>
  <c r="L5" i="88"/>
  <c r="M5" i="88"/>
  <c r="N5" i="88"/>
  <c r="L7" i="88"/>
  <c r="M7" i="88"/>
  <c r="O4" i="2" s="1"/>
  <c r="N7" i="88"/>
  <c r="P4" i="2" s="1"/>
  <c r="L8" i="88"/>
  <c r="N4" i="4" s="1"/>
  <c r="M8" i="88"/>
  <c r="O4" i="4" s="1"/>
  <c r="N8" i="88"/>
  <c r="P4" i="4" s="1"/>
  <c r="L9" i="88"/>
  <c r="N4" i="5" s="1"/>
  <c r="M9" i="88"/>
  <c r="O4" i="5" s="1"/>
  <c r="N9" i="88"/>
  <c r="P4" i="5" s="1"/>
  <c r="N3" i="88"/>
  <c r="P4" i="6" s="1"/>
  <c r="M3" i="88"/>
  <c r="O4" i="6" s="1"/>
  <c r="L3" i="88"/>
  <c r="N4" i="6" s="1"/>
  <c r="N5" i="6" s="1"/>
  <c r="G81" i="88"/>
  <c r="F81" i="88"/>
  <c r="E81" i="88"/>
  <c r="D81" i="88"/>
  <c r="C81" i="88"/>
  <c r="B81" i="88"/>
  <c r="I80" i="88"/>
  <c r="H80" i="88"/>
  <c r="I79" i="88"/>
  <c r="H79" i="88"/>
  <c r="I78" i="88"/>
  <c r="H78" i="88"/>
  <c r="I77" i="88"/>
  <c r="H77" i="88"/>
  <c r="I76" i="88"/>
  <c r="H76" i="88"/>
  <c r="I75" i="88"/>
  <c r="H75" i="88"/>
  <c r="L70" i="70"/>
  <c r="M3" i="70"/>
  <c r="B6" i="6"/>
  <c r="B6" i="1"/>
  <c r="B7" i="1" s="1"/>
  <c r="N6" i="3"/>
  <c r="N7" i="3" s="1"/>
  <c r="N24" i="3" s="1"/>
  <c r="B6" i="2"/>
  <c r="B7" i="2" s="1"/>
  <c r="B6" i="4"/>
  <c r="B6" i="5"/>
  <c r="B7" i="5" s="1"/>
  <c r="B24" i="5" s="1"/>
  <c r="B13" i="5"/>
  <c r="B14" i="5" s="1"/>
  <c r="B30" i="5" s="1"/>
  <c r="B13" i="4"/>
  <c r="B14" i="4" s="1"/>
  <c r="B30" i="4" s="1"/>
  <c r="B13" i="2"/>
  <c r="B14" i="2" s="1"/>
  <c r="B13" i="6"/>
  <c r="B14" i="6" s="1"/>
  <c r="B30" i="6" s="1"/>
  <c r="B13" i="1"/>
  <c r="B14" i="1" s="1"/>
  <c r="N13" i="3"/>
  <c r="N14" i="3" s="1"/>
  <c r="F6" i="1"/>
  <c r="F7" i="1" s="1"/>
  <c r="L6" i="1"/>
  <c r="K6" i="1"/>
  <c r="J6" i="1"/>
  <c r="J7" i="1" s="1"/>
  <c r="I14" i="88"/>
  <c r="B11" i="1" s="1"/>
  <c r="J14" i="88"/>
  <c r="C11" i="1" s="1"/>
  <c r="K14" i="88"/>
  <c r="D11" i="1" s="1"/>
  <c r="I15" i="88"/>
  <c r="J15" i="88"/>
  <c r="K15" i="88"/>
  <c r="I17" i="88"/>
  <c r="B12" i="2" s="1"/>
  <c r="J17" i="88"/>
  <c r="C11" i="2" s="1"/>
  <c r="K17" i="88"/>
  <c r="I18" i="88"/>
  <c r="B11" i="4" s="1"/>
  <c r="J18" i="88"/>
  <c r="C11" i="4" s="1"/>
  <c r="K18" i="88"/>
  <c r="D11" i="4" s="1"/>
  <c r="I19" i="88"/>
  <c r="B11" i="5" s="1"/>
  <c r="J19" i="88"/>
  <c r="C11" i="5" s="1"/>
  <c r="K19" i="88"/>
  <c r="D11" i="5" s="1"/>
  <c r="K13" i="88"/>
  <c r="D11" i="6" s="1"/>
  <c r="J13" i="88"/>
  <c r="I13" i="88"/>
  <c r="B11" i="6" s="1"/>
  <c r="I4" i="88"/>
  <c r="B4" i="1" s="1"/>
  <c r="J4" i="88"/>
  <c r="C4" i="1" s="1"/>
  <c r="K4" i="88"/>
  <c r="D4" i="1" s="1"/>
  <c r="I5" i="88"/>
  <c r="J5" i="88"/>
  <c r="K5" i="88"/>
  <c r="I7" i="88"/>
  <c r="B4" i="2" s="1"/>
  <c r="J7" i="88"/>
  <c r="K7" i="88"/>
  <c r="I8" i="88"/>
  <c r="B4" i="4" s="1"/>
  <c r="J8" i="88"/>
  <c r="C4" i="4" s="1"/>
  <c r="K8" i="88"/>
  <c r="D4" i="4" s="1"/>
  <c r="I9" i="88"/>
  <c r="B4" i="5" s="1"/>
  <c r="J9" i="88"/>
  <c r="C4" i="5" s="1"/>
  <c r="K9" i="88"/>
  <c r="D4" i="5" s="1"/>
  <c r="K3" i="88"/>
  <c r="D4" i="6" s="1"/>
  <c r="I3" i="88"/>
  <c r="B4" i="6" s="1"/>
  <c r="B5" i="6" s="1"/>
  <c r="J3" i="88"/>
  <c r="C4" i="6" s="1"/>
  <c r="H6" i="1"/>
  <c r="G6" i="1"/>
  <c r="E3" i="70"/>
  <c r="L13" i="6"/>
  <c r="K13" i="6"/>
  <c r="J13" i="6"/>
  <c r="J14" i="6" s="1"/>
  <c r="J30" i="6" s="1"/>
  <c r="J49" i="6"/>
  <c r="F70" i="70"/>
  <c r="D70" i="70"/>
  <c r="B70" i="70"/>
  <c r="C70" i="70"/>
  <c r="B74" i="70"/>
  <c r="F14" i="88"/>
  <c r="F11" i="1" s="1"/>
  <c r="G14" i="88"/>
  <c r="G11" i="1" s="1"/>
  <c r="H14" i="88"/>
  <c r="H11" i="1" s="1"/>
  <c r="F15" i="88"/>
  <c r="B11" i="3" s="1"/>
  <c r="G15" i="88"/>
  <c r="C11" i="3" s="1"/>
  <c r="H15" i="88"/>
  <c r="D11" i="3" s="1"/>
  <c r="F17" i="88"/>
  <c r="F11" i="2" s="1"/>
  <c r="F12" i="2" s="1"/>
  <c r="G17" i="88"/>
  <c r="G11" i="2" s="1"/>
  <c r="H17" i="88"/>
  <c r="H11" i="2" s="1"/>
  <c r="F18" i="88"/>
  <c r="F11" i="4" s="1"/>
  <c r="F12" i="4" s="1"/>
  <c r="G18" i="88"/>
  <c r="G11" i="4" s="1"/>
  <c r="H18" i="88"/>
  <c r="H11" i="4" s="1"/>
  <c r="F19" i="88"/>
  <c r="F11" i="5" s="1"/>
  <c r="G19" i="88"/>
  <c r="G11" i="5" s="1"/>
  <c r="H19" i="88"/>
  <c r="H11" i="5" s="1"/>
  <c r="H13" i="88"/>
  <c r="H11" i="6" s="1"/>
  <c r="G13" i="88"/>
  <c r="G11" i="6" s="1"/>
  <c r="F13" i="88"/>
  <c r="F11" i="6" s="1"/>
  <c r="F12" i="6" s="1"/>
  <c r="F4" i="1"/>
  <c r="G4" i="1"/>
  <c r="H4" i="1"/>
  <c r="B4" i="3"/>
  <c r="B5" i="3" s="1"/>
  <c r="C4" i="3"/>
  <c r="D4" i="3"/>
  <c r="F4" i="2"/>
  <c r="H4" i="2"/>
  <c r="F4" i="4"/>
  <c r="G4" i="4"/>
  <c r="H4" i="4"/>
  <c r="H4" i="6"/>
  <c r="G4" i="6"/>
  <c r="F4" i="6"/>
  <c r="E3" i="88"/>
  <c r="L4" i="6" s="1"/>
  <c r="F26" i="6"/>
  <c r="B17" i="70"/>
  <c r="B40" i="88"/>
  <c r="Q18" i="70"/>
  <c r="M16" i="70"/>
  <c r="I16" i="70"/>
  <c r="E16" i="70"/>
  <c r="B4" i="70"/>
  <c r="C4" i="70" s="1"/>
  <c r="D4" i="70" s="1"/>
  <c r="Q3" i="70"/>
  <c r="I3" i="70"/>
  <c r="C17" i="70"/>
  <c r="D17" i="70" s="1"/>
  <c r="F17" i="70"/>
  <c r="G17" i="70" s="1"/>
  <c r="N49" i="4"/>
  <c r="B49" i="4"/>
  <c r="F49" i="4"/>
  <c r="J49" i="4"/>
  <c r="N43" i="4"/>
  <c r="B43" i="4"/>
  <c r="F43" i="4"/>
  <c r="J43" i="4"/>
  <c r="N49" i="2"/>
  <c r="B49" i="2"/>
  <c r="F49" i="2"/>
  <c r="J49" i="2"/>
  <c r="N43" i="2"/>
  <c r="B43" i="2"/>
  <c r="F43" i="2"/>
  <c r="J43" i="2"/>
  <c r="N43" i="5"/>
  <c r="B43" i="5"/>
  <c r="F43" i="5"/>
  <c r="N49" i="5"/>
  <c r="B49" i="5"/>
  <c r="F49" i="5"/>
  <c r="J49" i="5"/>
  <c r="J43" i="5"/>
  <c r="J6" i="6"/>
  <c r="B44" i="70"/>
  <c r="J49" i="3"/>
  <c r="N49" i="3"/>
  <c r="B49" i="3"/>
  <c r="F49" i="3"/>
  <c r="J43" i="3"/>
  <c r="N43" i="3"/>
  <c r="B43" i="3"/>
  <c r="F43" i="3"/>
  <c r="L6" i="70"/>
  <c r="L6" i="102" s="1"/>
  <c r="L37" i="70"/>
  <c r="L65" i="70"/>
  <c r="L66" i="70"/>
  <c r="L67" i="70"/>
  <c r="L68" i="70"/>
  <c r="L71" i="70"/>
  <c r="L72" i="70"/>
  <c r="L73" i="70"/>
  <c r="L74" i="70"/>
  <c r="L75" i="70"/>
  <c r="L76" i="70"/>
  <c r="L77" i="70"/>
  <c r="L78" i="70"/>
  <c r="L79" i="70"/>
  <c r="L80" i="70"/>
  <c r="L81" i="70"/>
  <c r="L82" i="70"/>
  <c r="L83" i="70"/>
  <c r="L84" i="70"/>
  <c r="I88" i="5"/>
  <c r="M88" i="5"/>
  <c r="I87" i="5"/>
  <c r="M87" i="5"/>
  <c r="I86" i="5"/>
  <c r="M86" i="5"/>
  <c r="I84" i="5"/>
  <c r="M84" i="5"/>
  <c r="I83" i="5"/>
  <c r="M83" i="5"/>
  <c r="I82" i="5"/>
  <c r="M82" i="5"/>
  <c r="I81" i="5"/>
  <c r="M81" i="5"/>
  <c r="I77" i="5"/>
  <c r="M77" i="5"/>
  <c r="I76" i="5"/>
  <c r="M76" i="5"/>
  <c r="P70" i="70"/>
  <c r="I71" i="5"/>
  <c r="M71" i="5"/>
  <c r="I70" i="5"/>
  <c r="M70" i="5"/>
  <c r="P67" i="5"/>
  <c r="O67" i="5"/>
  <c r="N67" i="5"/>
  <c r="D67" i="5"/>
  <c r="C67" i="5"/>
  <c r="B67" i="5"/>
  <c r="H67" i="5"/>
  <c r="G67" i="5"/>
  <c r="F67" i="5"/>
  <c r="J67" i="5"/>
  <c r="K67" i="5"/>
  <c r="L67" i="5"/>
  <c r="Q66" i="5"/>
  <c r="E66" i="5"/>
  <c r="I66" i="5"/>
  <c r="M66" i="5"/>
  <c r="Q65" i="5"/>
  <c r="E65" i="5"/>
  <c r="I65" i="5"/>
  <c r="M65" i="5"/>
  <c r="Q64" i="5"/>
  <c r="E64" i="5"/>
  <c r="I64" i="5"/>
  <c r="M64" i="5"/>
  <c r="Q61" i="5"/>
  <c r="E61" i="5"/>
  <c r="I61" i="5"/>
  <c r="M61" i="5"/>
  <c r="Q60" i="5"/>
  <c r="E60" i="5"/>
  <c r="I60" i="5"/>
  <c r="M60" i="5"/>
  <c r="Q59" i="5"/>
  <c r="E59" i="5"/>
  <c r="I59" i="5"/>
  <c r="M59" i="5"/>
  <c r="Q58" i="5"/>
  <c r="E58" i="5"/>
  <c r="I58" i="5"/>
  <c r="M58" i="5"/>
  <c r="Q57" i="5"/>
  <c r="E57" i="5"/>
  <c r="I57" i="5"/>
  <c r="M57" i="5"/>
  <c r="Q56" i="5"/>
  <c r="E56" i="5"/>
  <c r="I56" i="5"/>
  <c r="M56" i="5"/>
  <c r="Q55" i="5"/>
  <c r="E55" i="5"/>
  <c r="I55" i="5"/>
  <c r="M55" i="5"/>
  <c r="Q54" i="5"/>
  <c r="E54" i="5"/>
  <c r="I54" i="5"/>
  <c r="M54" i="5"/>
  <c r="I88" i="4"/>
  <c r="M88" i="4"/>
  <c r="I87" i="4"/>
  <c r="M87" i="4"/>
  <c r="I86" i="4"/>
  <c r="M86" i="4"/>
  <c r="I84" i="4"/>
  <c r="M84" i="4"/>
  <c r="I83" i="4"/>
  <c r="M83" i="4"/>
  <c r="I82" i="4"/>
  <c r="M82" i="4"/>
  <c r="I81" i="4"/>
  <c r="M81" i="4"/>
  <c r="I77" i="4"/>
  <c r="M77" i="4"/>
  <c r="I76" i="4"/>
  <c r="M76" i="4"/>
  <c r="I71" i="4"/>
  <c r="M71" i="4"/>
  <c r="I70" i="4"/>
  <c r="M70" i="4"/>
  <c r="P67" i="4"/>
  <c r="O67" i="4"/>
  <c r="N67" i="4"/>
  <c r="D67" i="4"/>
  <c r="C67" i="4"/>
  <c r="B67" i="4"/>
  <c r="H67" i="4"/>
  <c r="G67" i="4"/>
  <c r="F67" i="4"/>
  <c r="J67" i="4"/>
  <c r="K67" i="4"/>
  <c r="L67" i="4"/>
  <c r="Q66" i="4"/>
  <c r="E66" i="4"/>
  <c r="I66" i="4"/>
  <c r="M66" i="4"/>
  <c r="Q65" i="4"/>
  <c r="E65" i="4"/>
  <c r="I65" i="4"/>
  <c r="M65" i="4"/>
  <c r="Q64" i="4"/>
  <c r="E64" i="4"/>
  <c r="I64" i="4"/>
  <c r="M64" i="4"/>
  <c r="Q61" i="4"/>
  <c r="M61" i="4"/>
  <c r="I61" i="4"/>
  <c r="E61" i="4"/>
  <c r="Q60" i="4"/>
  <c r="E60" i="4"/>
  <c r="I60" i="4"/>
  <c r="M60" i="4"/>
  <c r="Q59" i="4"/>
  <c r="E59" i="4"/>
  <c r="I59" i="4"/>
  <c r="M59" i="4"/>
  <c r="Q58" i="4"/>
  <c r="E58" i="4"/>
  <c r="I58" i="4"/>
  <c r="M58" i="4"/>
  <c r="Q57" i="4"/>
  <c r="M57" i="4"/>
  <c r="I57" i="4"/>
  <c r="E57" i="4"/>
  <c r="Q56" i="4"/>
  <c r="E56" i="4"/>
  <c r="I56" i="4"/>
  <c r="M56" i="4"/>
  <c r="Q55" i="4"/>
  <c r="E55" i="4"/>
  <c r="I55" i="4"/>
  <c r="M55" i="4"/>
  <c r="Q54" i="4"/>
  <c r="E54" i="4"/>
  <c r="I54" i="4"/>
  <c r="M54" i="4"/>
  <c r="M88" i="2"/>
  <c r="M87" i="2"/>
  <c r="R87" i="2" s="1"/>
  <c r="M86" i="2"/>
  <c r="M84" i="2"/>
  <c r="M83" i="2"/>
  <c r="M82" i="2"/>
  <c r="M81" i="2"/>
  <c r="M77" i="2"/>
  <c r="M76" i="2"/>
  <c r="M71" i="2"/>
  <c r="M70" i="2"/>
  <c r="P67" i="2"/>
  <c r="O67" i="2"/>
  <c r="N67" i="2"/>
  <c r="D67" i="2"/>
  <c r="B67" i="2"/>
  <c r="C67" i="2"/>
  <c r="H67" i="2"/>
  <c r="G67" i="2"/>
  <c r="F67" i="2"/>
  <c r="J67" i="2"/>
  <c r="K67" i="2"/>
  <c r="L67" i="2"/>
  <c r="Q66" i="2"/>
  <c r="E66" i="2"/>
  <c r="I66" i="2"/>
  <c r="M66" i="2"/>
  <c r="Q65" i="2"/>
  <c r="E65" i="2"/>
  <c r="I65" i="2"/>
  <c r="M65" i="2"/>
  <c r="Q64" i="2"/>
  <c r="E64" i="2"/>
  <c r="I64" i="2"/>
  <c r="M64" i="2"/>
  <c r="Q61" i="2"/>
  <c r="E61" i="2"/>
  <c r="I61" i="2"/>
  <c r="M61" i="2"/>
  <c r="Q60" i="2"/>
  <c r="E60" i="2"/>
  <c r="I60" i="2"/>
  <c r="M60" i="2"/>
  <c r="Q59" i="2"/>
  <c r="E59" i="2"/>
  <c r="I59" i="2"/>
  <c r="M59" i="2"/>
  <c r="Q58" i="2"/>
  <c r="E58" i="2"/>
  <c r="I58" i="2"/>
  <c r="M58" i="2"/>
  <c r="Q57" i="2"/>
  <c r="E57" i="2"/>
  <c r="I57" i="2"/>
  <c r="M57" i="2"/>
  <c r="Q56" i="2"/>
  <c r="E56" i="2"/>
  <c r="I56" i="2"/>
  <c r="M56" i="2"/>
  <c r="Q55" i="2"/>
  <c r="E55" i="2"/>
  <c r="I55" i="2"/>
  <c r="M55" i="2"/>
  <c r="Q54" i="2"/>
  <c r="E54" i="2"/>
  <c r="I54" i="2"/>
  <c r="M54" i="2"/>
  <c r="E88" i="3"/>
  <c r="I88" i="3"/>
  <c r="E87" i="3"/>
  <c r="I87" i="3"/>
  <c r="E86" i="3"/>
  <c r="I86" i="3"/>
  <c r="E84" i="3"/>
  <c r="I84" i="3"/>
  <c r="E83" i="3"/>
  <c r="I83" i="3"/>
  <c r="E82" i="3"/>
  <c r="I82" i="3"/>
  <c r="E81" i="3"/>
  <c r="I81" i="3"/>
  <c r="E77" i="3"/>
  <c r="I77" i="3"/>
  <c r="E76" i="3"/>
  <c r="I76" i="3"/>
  <c r="E71" i="3"/>
  <c r="I71" i="3"/>
  <c r="E70" i="3"/>
  <c r="I70" i="3"/>
  <c r="M67" i="3"/>
  <c r="Q67" i="3"/>
  <c r="E67" i="3"/>
  <c r="I67" i="3"/>
  <c r="M66" i="3"/>
  <c r="Q66" i="3"/>
  <c r="I66" i="3"/>
  <c r="E66" i="3"/>
  <c r="M65" i="3"/>
  <c r="Q65" i="3"/>
  <c r="E65" i="3"/>
  <c r="I65" i="3"/>
  <c r="M64" i="3"/>
  <c r="Q64" i="3"/>
  <c r="I64" i="3"/>
  <c r="E64" i="3"/>
  <c r="M61" i="3"/>
  <c r="Q61" i="3"/>
  <c r="I61" i="3"/>
  <c r="E61" i="3"/>
  <c r="M60" i="3"/>
  <c r="Q60" i="3"/>
  <c r="I60" i="3"/>
  <c r="E60" i="3"/>
  <c r="M59" i="3"/>
  <c r="Q59" i="3"/>
  <c r="I59" i="3"/>
  <c r="E59" i="3"/>
  <c r="M58" i="3"/>
  <c r="Q58" i="3"/>
  <c r="I58" i="3"/>
  <c r="E58" i="3"/>
  <c r="M57" i="3"/>
  <c r="Q57" i="3"/>
  <c r="E57" i="3"/>
  <c r="I57" i="3"/>
  <c r="M56" i="3"/>
  <c r="Q56" i="3"/>
  <c r="E56" i="3"/>
  <c r="I56" i="3"/>
  <c r="M55" i="3"/>
  <c r="Q55" i="3"/>
  <c r="E55" i="3"/>
  <c r="I55" i="3"/>
  <c r="M54" i="3"/>
  <c r="Q54" i="3"/>
  <c r="I54" i="3"/>
  <c r="E54" i="3"/>
  <c r="R22" i="1"/>
  <c r="R23" i="1"/>
  <c r="R24" i="1"/>
  <c r="R25" i="1"/>
  <c r="R26" i="1"/>
  <c r="R27" i="1"/>
  <c r="R28" i="1"/>
  <c r="R29" i="1"/>
  <c r="R32" i="1"/>
  <c r="R33" i="1"/>
  <c r="R34" i="1"/>
  <c r="J35" i="1"/>
  <c r="K35" i="1"/>
  <c r="L35" i="1"/>
  <c r="F35" i="1"/>
  <c r="F62" i="70" s="1"/>
  <c r="G35" i="1"/>
  <c r="H35" i="1"/>
  <c r="B35" i="1"/>
  <c r="C35" i="1"/>
  <c r="D35" i="1"/>
  <c r="N35" i="1"/>
  <c r="N62" i="70" s="1"/>
  <c r="O35" i="1"/>
  <c r="P35" i="1"/>
  <c r="P62" i="70" s="1"/>
  <c r="I88" i="6"/>
  <c r="I87" i="6"/>
  <c r="M87" i="6"/>
  <c r="I86" i="6"/>
  <c r="I84" i="6"/>
  <c r="I83" i="6"/>
  <c r="I82" i="6"/>
  <c r="I81" i="6"/>
  <c r="I77" i="6"/>
  <c r="M77" i="6"/>
  <c r="I76" i="6"/>
  <c r="I71" i="6"/>
  <c r="M88" i="6"/>
  <c r="M86" i="6"/>
  <c r="M82" i="6"/>
  <c r="M83" i="6"/>
  <c r="M84" i="6"/>
  <c r="M81" i="6"/>
  <c r="M76" i="6"/>
  <c r="M71" i="6"/>
  <c r="M70" i="6"/>
  <c r="N49" i="6"/>
  <c r="B49" i="6"/>
  <c r="F49" i="6"/>
  <c r="N43" i="6"/>
  <c r="B43" i="6"/>
  <c r="F43" i="6"/>
  <c r="J43" i="6"/>
  <c r="P32" i="5"/>
  <c r="O32" i="5"/>
  <c r="N32" i="5"/>
  <c r="D32" i="5"/>
  <c r="C32" i="5"/>
  <c r="B32" i="5"/>
  <c r="H32" i="5"/>
  <c r="G32" i="5"/>
  <c r="F32" i="5"/>
  <c r="L32" i="5"/>
  <c r="K32" i="5"/>
  <c r="J32" i="5"/>
  <c r="P32" i="4"/>
  <c r="O32" i="4"/>
  <c r="N32" i="4"/>
  <c r="D32" i="4"/>
  <c r="C32" i="4"/>
  <c r="B32" i="4"/>
  <c r="H32" i="4"/>
  <c r="G32" i="4"/>
  <c r="F32" i="4"/>
  <c r="L32" i="4"/>
  <c r="K32" i="4"/>
  <c r="J32" i="4"/>
  <c r="P26" i="4"/>
  <c r="O26" i="4"/>
  <c r="N26" i="4"/>
  <c r="D26" i="4"/>
  <c r="C26" i="4"/>
  <c r="B26" i="4"/>
  <c r="H26" i="4"/>
  <c r="G26" i="4"/>
  <c r="F26" i="4"/>
  <c r="L26" i="4"/>
  <c r="K26" i="4"/>
  <c r="J26" i="4"/>
  <c r="P32" i="6"/>
  <c r="O32" i="6"/>
  <c r="N32" i="6"/>
  <c r="D32" i="6"/>
  <c r="C32" i="6"/>
  <c r="B32" i="6"/>
  <c r="H32" i="6"/>
  <c r="G32" i="6"/>
  <c r="F32" i="6"/>
  <c r="L32" i="6"/>
  <c r="K32" i="6"/>
  <c r="J32" i="6"/>
  <c r="P26" i="6"/>
  <c r="O26" i="6"/>
  <c r="N26" i="6"/>
  <c r="D26" i="6"/>
  <c r="C26" i="6"/>
  <c r="B26" i="6"/>
  <c r="H26" i="6"/>
  <c r="G26" i="6"/>
  <c r="L26" i="6"/>
  <c r="K26" i="6"/>
  <c r="J26" i="6"/>
  <c r="P32" i="2"/>
  <c r="O32" i="2"/>
  <c r="N32" i="2"/>
  <c r="D32" i="2"/>
  <c r="C32" i="2"/>
  <c r="B32" i="2"/>
  <c r="H32" i="2"/>
  <c r="G32" i="2"/>
  <c r="F32" i="2"/>
  <c r="L32" i="2"/>
  <c r="K32" i="2"/>
  <c r="J32" i="2"/>
  <c r="P26" i="2"/>
  <c r="O26" i="2"/>
  <c r="N26" i="2"/>
  <c r="D26" i="2"/>
  <c r="C26" i="2"/>
  <c r="B26" i="2"/>
  <c r="H26" i="2"/>
  <c r="G26" i="2"/>
  <c r="F26" i="2"/>
  <c r="L26" i="2"/>
  <c r="K26" i="2"/>
  <c r="J26" i="2"/>
  <c r="L32" i="3"/>
  <c r="K32" i="3"/>
  <c r="J32" i="3"/>
  <c r="P32" i="3"/>
  <c r="O32" i="3"/>
  <c r="N32" i="3"/>
  <c r="D32" i="3"/>
  <c r="C32" i="3"/>
  <c r="B32" i="3"/>
  <c r="H32" i="3"/>
  <c r="G32" i="3"/>
  <c r="L26" i="3"/>
  <c r="K26" i="3"/>
  <c r="J26" i="3"/>
  <c r="P26" i="3"/>
  <c r="O26" i="3"/>
  <c r="N26" i="3"/>
  <c r="D26" i="3"/>
  <c r="C26" i="3"/>
  <c r="B26" i="3"/>
  <c r="H26" i="3"/>
  <c r="G26" i="3"/>
  <c r="F32" i="3"/>
  <c r="F36" i="3"/>
  <c r="F38" i="3" s="1"/>
  <c r="G36" i="3"/>
  <c r="H36" i="3"/>
  <c r="H38" i="3" s="1"/>
  <c r="B36" i="3"/>
  <c r="B38" i="3" s="1"/>
  <c r="C36" i="3"/>
  <c r="C38" i="3" s="1"/>
  <c r="D36" i="3"/>
  <c r="D38" i="3" s="1"/>
  <c r="N36" i="3"/>
  <c r="N38" i="3" s="1"/>
  <c r="O36" i="3"/>
  <c r="O38" i="3" s="1"/>
  <c r="P36" i="3"/>
  <c r="P38" i="3" s="1"/>
  <c r="J36" i="3"/>
  <c r="K36" i="3"/>
  <c r="K38" i="3" s="1"/>
  <c r="L36" i="3"/>
  <c r="L38" i="3" s="1"/>
  <c r="C14" i="88"/>
  <c r="J11" i="1" s="1"/>
  <c r="D14" i="88"/>
  <c r="K11" i="1" s="1"/>
  <c r="C15" i="88"/>
  <c r="D15" i="88"/>
  <c r="E15" i="88"/>
  <c r="C17" i="88"/>
  <c r="J11" i="2" s="1"/>
  <c r="D17" i="88"/>
  <c r="K11" i="2" s="1"/>
  <c r="E17" i="88"/>
  <c r="L11" i="2" s="1"/>
  <c r="C18" i="88"/>
  <c r="J11" i="4" s="1"/>
  <c r="D18" i="88"/>
  <c r="K11" i="4" s="1"/>
  <c r="E18" i="88"/>
  <c r="L11" i="4" s="1"/>
  <c r="C19" i="88"/>
  <c r="J11" i="5" s="1"/>
  <c r="D19" i="88"/>
  <c r="K11" i="5" s="1"/>
  <c r="E19" i="88"/>
  <c r="L11" i="5" s="1"/>
  <c r="C4" i="88"/>
  <c r="J4" i="1" s="1"/>
  <c r="D4" i="88"/>
  <c r="K4" i="1" s="1"/>
  <c r="E4" i="88"/>
  <c r="L4" i="1" s="1"/>
  <c r="C5" i="88"/>
  <c r="D5" i="88"/>
  <c r="E5" i="88"/>
  <c r="C7" i="88"/>
  <c r="J4" i="2" s="1"/>
  <c r="J5" i="2" s="1"/>
  <c r="J23" i="2" s="1"/>
  <c r="D7" i="88"/>
  <c r="K4" i="2" s="1"/>
  <c r="E7" i="88"/>
  <c r="L4" i="2" s="1"/>
  <c r="C8" i="88"/>
  <c r="J4" i="4" s="1"/>
  <c r="D8" i="88"/>
  <c r="K4" i="4" s="1"/>
  <c r="E8" i="88"/>
  <c r="L4" i="4" s="1"/>
  <c r="C9" i="88"/>
  <c r="D9" i="88"/>
  <c r="K4" i="5" s="1"/>
  <c r="E9" i="88"/>
  <c r="L4" i="5" s="1"/>
  <c r="N6" i="70"/>
  <c r="N6" i="102" s="1"/>
  <c r="Q66" i="6"/>
  <c r="Q65" i="6"/>
  <c r="Q64" i="6"/>
  <c r="Q61" i="6"/>
  <c r="Q60" i="6"/>
  <c r="Q59" i="6"/>
  <c r="Q58" i="6"/>
  <c r="Q57" i="6"/>
  <c r="Q56" i="6"/>
  <c r="Q55" i="6"/>
  <c r="Q54" i="6"/>
  <c r="E66" i="6"/>
  <c r="E65" i="6"/>
  <c r="E64" i="6"/>
  <c r="E61" i="6"/>
  <c r="E60" i="6"/>
  <c r="E59" i="6"/>
  <c r="E58" i="6"/>
  <c r="E57" i="6"/>
  <c r="E56" i="6"/>
  <c r="M56" i="6"/>
  <c r="I56" i="6"/>
  <c r="E55" i="6"/>
  <c r="E54" i="6"/>
  <c r="I66" i="6"/>
  <c r="I65" i="6"/>
  <c r="I64" i="6"/>
  <c r="I61" i="6"/>
  <c r="I60" i="6"/>
  <c r="M60" i="6"/>
  <c r="I59" i="6"/>
  <c r="I58" i="6"/>
  <c r="M58" i="6"/>
  <c r="I57" i="6"/>
  <c r="I55" i="6"/>
  <c r="I54" i="6"/>
  <c r="M55" i="6"/>
  <c r="M57" i="6"/>
  <c r="M59" i="6"/>
  <c r="M61" i="6"/>
  <c r="M64" i="6"/>
  <c r="M65" i="6"/>
  <c r="M66" i="6"/>
  <c r="M54" i="6"/>
  <c r="E13" i="88"/>
  <c r="L11" i="6" s="1"/>
  <c r="D13" i="88"/>
  <c r="K11" i="6" s="1"/>
  <c r="C13" i="88"/>
  <c r="J11" i="6" s="1"/>
  <c r="D3" i="88"/>
  <c r="K4" i="6" s="1"/>
  <c r="C3" i="88"/>
  <c r="P84" i="70"/>
  <c r="P83" i="70"/>
  <c r="N83" i="70"/>
  <c r="O83" i="70"/>
  <c r="P82" i="70"/>
  <c r="P81" i="70"/>
  <c r="P80" i="70"/>
  <c r="P79" i="70"/>
  <c r="B79" i="70"/>
  <c r="C79" i="70"/>
  <c r="D79" i="70"/>
  <c r="F79" i="70"/>
  <c r="J79" i="70"/>
  <c r="K79" i="70"/>
  <c r="N79" i="70"/>
  <c r="O79" i="70"/>
  <c r="P78" i="70"/>
  <c r="P77" i="70"/>
  <c r="P76" i="70"/>
  <c r="P75" i="70"/>
  <c r="B75" i="70"/>
  <c r="C75" i="70"/>
  <c r="D75" i="70"/>
  <c r="F75" i="70"/>
  <c r="J75" i="70"/>
  <c r="K75" i="70"/>
  <c r="N75" i="70"/>
  <c r="O75" i="70"/>
  <c r="P74" i="70"/>
  <c r="P73" i="70"/>
  <c r="P72" i="70"/>
  <c r="P71" i="70"/>
  <c r="B71" i="70"/>
  <c r="C71" i="70"/>
  <c r="D71" i="70"/>
  <c r="F71" i="70"/>
  <c r="N71" i="70"/>
  <c r="O71" i="70"/>
  <c r="P68" i="70"/>
  <c r="P67" i="70"/>
  <c r="P66" i="70"/>
  <c r="P65" i="70"/>
  <c r="K13" i="4"/>
  <c r="O84" i="70"/>
  <c r="O82" i="70"/>
  <c r="O81" i="70"/>
  <c r="O80" i="70"/>
  <c r="O78" i="70"/>
  <c r="N78" i="70"/>
  <c r="N80" i="70"/>
  <c r="O77" i="70"/>
  <c r="O76" i="70"/>
  <c r="O74" i="70"/>
  <c r="O73" i="70"/>
  <c r="O72" i="70"/>
  <c r="N84" i="70"/>
  <c r="N82" i="70"/>
  <c r="N81" i="70"/>
  <c r="N77" i="70"/>
  <c r="N76" i="70"/>
  <c r="N74" i="70"/>
  <c r="N73" i="70"/>
  <c r="N72" i="70"/>
  <c r="K84" i="70"/>
  <c r="K83" i="70"/>
  <c r="K82" i="70"/>
  <c r="K81" i="70"/>
  <c r="K80" i="70"/>
  <c r="K78" i="70"/>
  <c r="J78" i="70"/>
  <c r="J80" i="70"/>
  <c r="K77" i="70"/>
  <c r="K76" i="70"/>
  <c r="K74" i="70"/>
  <c r="K73" i="70"/>
  <c r="K72" i="70"/>
  <c r="J84" i="70"/>
  <c r="J83" i="70"/>
  <c r="J82" i="70"/>
  <c r="J81" i="70"/>
  <c r="J77" i="70"/>
  <c r="J76" i="70"/>
  <c r="J74" i="70"/>
  <c r="J73" i="70"/>
  <c r="J72" i="70"/>
  <c r="F84" i="70"/>
  <c r="F83" i="70"/>
  <c r="F82" i="70"/>
  <c r="F81" i="70"/>
  <c r="F80" i="70"/>
  <c r="F78" i="70"/>
  <c r="F77" i="70"/>
  <c r="F76" i="70"/>
  <c r="F74" i="70"/>
  <c r="F73" i="70"/>
  <c r="F72" i="70"/>
  <c r="D84" i="70"/>
  <c r="B84" i="70"/>
  <c r="C84" i="70"/>
  <c r="D83" i="70"/>
  <c r="D82" i="70"/>
  <c r="D81" i="70"/>
  <c r="D80" i="70"/>
  <c r="B80" i="70"/>
  <c r="C80" i="70"/>
  <c r="D78" i="70"/>
  <c r="D77" i="70"/>
  <c r="D76" i="70"/>
  <c r="B76" i="70"/>
  <c r="C76" i="70"/>
  <c r="D74" i="70"/>
  <c r="D73" i="70"/>
  <c r="D72" i="70"/>
  <c r="B72" i="70"/>
  <c r="C72" i="70"/>
  <c r="C83" i="70"/>
  <c r="C82" i="70"/>
  <c r="C81" i="70"/>
  <c r="C78" i="70"/>
  <c r="C77" i="70"/>
  <c r="C74" i="70"/>
  <c r="C73" i="70"/>
  <c r="O68" i="70"/>
  <c r="O67" i="70"/>
  <c r="O66" i="70"/>
  <c r="O65" i="70"/>
  <c r="N68" i="70"/>
  <c r="N67" i="70"/>
  <c r="N66" i="70"/>
  <c r="N65" i="70"/>
  <c r="K68" i="70"/>
  <c r="K67" i="70"/>
  <c r="K66" i="70"/>
  <c r="K65" i="70"/>
  <c r="J68" i="70"/>
  <c r="J67" i="70"/>
  <c r="J66" i="70"/>
  <c r="J65" i="70"/>
  <c r="F68" i="70"/>
  <c r="F67" i="70"/>
  <c r="F66" i="70"/>
  <c r="F65" i="70"/>
  <c r="D68" i="70"/>
  <c r="D67" i="70"/>
  <c r="D66" i="70"/>
  <c r="D65" i="70"/>
  <c r="C68" i="70"/>
  <c r="C67" i="70"/>
  <c r="C66" i="70"/>
  <c r="B66" i="70"/>
  <c r="C65" i="70"/>
  <c r="B83" i="70"/>
  <c r="E83" i="70" s="1"/>
  <c r="B82" i="70"/>
  <c r="E82" i="70" s="1"/>
  <c r="B81" i="70"/>
  <c r="B78" i="70"/>
  <c r="B77" i="70"/>
  <c r="B73" i="70"/>
  <c r="B68" i="70"/>
  <c r="B67" i="70"/>
  <c r="B65" i="70"/>
  <c r="P13" i="5"/>
  <c r="O13" i="5"/>
  <c r="D13" i="5"/>
  <c r="C13" i="5"/>
  <c r="H13" i="5"/>
  <c r="G13" i="5"/>
  <c r="F13" i="5"/>
  <c r="F14" i="5" s="1"/>
  <c r="L13" i="5"/>
  <c r="K13" i="5"/>
  <c r="J13" i="5"/>
  <c r="J14" i="5" s="1"/>
  <c r="J30" i="5" s="1"/>
  <c r="P13" i="4"/>
  <c r="O13" i="4"/>
  <c r="N13" i="4"/>
  <c r="D13" i="4"/>
  <c r="C13" i="4"/>
  <c r="H13" i="4"/>
  <c r="G13" i="4"/>
  <c r="F13" i="4"/>
  <c r="F14" i="4" s="1"/>
  <c r="L13" i="4"/>
  <c r="J13" i="4"/>
  <c r="J14" i="4" s="1"/>
  <c r="J30" i="4" s="1"/>
  <c r="L13" i="3"/>
  <c r="K13" i="3"/>
  <c r="P13" i="3"/>
  <c r="O13" i="3"/>
  <c r="D13" i="3"/>
  <c r="C13" i="3"/>
  <c r="B13" i="3"/>
  <c r="H13" i="3"/>
  <c r="G13" i="3"/>
  <c r="F13" i="3"/>
  <c r="F14" i="3" s="1"/>
  <c r="P13" i="1"/>
  <c r="P13" i="2"/>
  <c r="P13" i="6"/>
  <c r="O13" i="1"/>
  <c r="D13" i="1"/>
  <c r="C13" i="1"/>
  <c r="H13" i="1"/>
  <c r="G13" i="1"/>
  <c r="F13" i="1"/>
  <c r="F14" i="1" s="1"/>
  <c r="L13" i="1"/>
  <c r="K13" i="1"/>
  <c r="J13" i="1"/>
  <c r="O13" i="6"/>
  <c r="D13" i="6"/>
  <c r="C13" i="6"/>
  <c r="H13" i="6"/>
  <c r="G13" i="6"/>
  <c r="F13" i="6"/>
  <c r="F13" i="2"/>
  <c r="O13" i="2"/>
  <c r="D13" i="2"/>
  <c r="C13" i="2"/>
  <c r="H13" i="2"/>
  <c r="G13" i="2"/>
  <c r="L13" i="2"/>
  <c r="K13" i="2"/>
  <c r="J13" i="2"/>
  <c r="J14" i="2" s="1"/>
  <c r="P6" i="5"/>
  <c r="O6" i="5"/>
  <c r="D6" i="5"/>
  <c r="C6" i="5"/>
  <c r="H6" i="5"/>
  <c r="G6" i="5"/>
  <c r="F6" i="5"/>
  <c r="L6" i="5"/>
  <c r="K6" i="5"/>
  <c r="J6" i="5"/>
  <c r="J7" i="5" s="1"/>
  <c r="P6" i="4"/>
  <c r="O6" i="4"/>
  <c r="D6" i="4"/>
  <c r="C6" i="4"/>
  <c r="H6" i="4"/>
  <c r="H18" i="4" s="1"/>
  <c r="G6" i="4"/>
  <c r="F6" i="4"/>
  <c r="F7" i="4" s="1"/>
  <c r="L6" i="4"/>
  <c r="K6" i="4"/>
  <c r="J6" i="4"/>
  <c r="J7" i="4" s="1"/>
  <c r="J24" i="4" s="1"/>
  <c r="L6" i="3"/>
  <c r="K6" i="3"/>
  <c r="P6" i="3"/>
  <c r="O6" i="3"/>
  <c r="D6" i="3"/>
  <c r="C6" i="3"/>
  <c r="B6" i="3"/>
  <c r="H6" i="3"/>
  <c r="G6" i="3"/>
  <c r="F6" i="3"/>
  <c r="P6" i="1"/>
  <c r="O6" i="1"/>
  <c r="N6" i="1"/>
  <c r="N18" i="1" s="1"/>
  <c r="D6" i="1"/>
  <c r="C6" i="1"/>
  <c r="C18" i="1" s="1"/>
  <c r="P6" i="6"/>
  <c r="O6" i="6"/>
  <c r="D6" i="6"/>
  <c r="C6" i="6"/>
  <c r="H6" i="6"/>
  <c r="G6" i="6"/>
  <c r="F6" i="6"/>
  <c r="F7" i="6" s="1"/>
  <c r="F24" i="6" s="1"/>
  <c r="L6" i="6"/>
  <c r="K6" i="6"/>
  <c r="P6" i="2"/>
  <c r="D6" i="2"/>
  <c r="C6" i="2"/>
  <c r="C18" i="2" s="1"/>
  <c r="H6" i="2"/>
  <c r="H18" i="2" s="1"/>
  <c r="G6" i="2"/>
  <c r="G18" i="2" s="1"/>
  <c r="F6" i="2"/>
  <c r="F7" i="2" s="1"/>
  <c r="F24" i="2" s="1"/>
  <c r="L6" i="2"/>
  <c r="K6" i="2"/>
  <c r="J6" i="2"/>
  <c r="B49" i="70"/>
  <c r="C49" i="70"/>
  <c r="D49" i="70"/>
  <c r="F49" i="70"/>
  <c r="N49" i="70"/>
  <c r="O49" i="70"/>
  <c r="P49" i="70"/>
  <c r="L36" i="2"/>
  <c r="L38" i="2" s="1"/>
  <c r="K36" i="2"/>
  <c r="K38" i="2" s="1"/>
  <c r="J36" i="2"/>
  <c r="J38" i="2" s="1"/>
  <c r="H19" i="70"/>
  <c r="H22" i="102" s="1"/>
  <c r="J19" i="70"/>
  <c r="J22" i="102" s="1"/>
  <c r="C19" i="70"/>
  <c r="C22" i="102" s="1"/>
  <c r="D19" i="70"/>
  <c r="D22" i="102" s="1"/>
  <c r="F19" i="70"/>
  <c r="F22" i="102" s="1"/>
  <c r="H6" i="70"/>
  <c r="H6" i="102" s="1"/>
  <c r="B19" i="70"/>
  <c r="D6" i="70"/>
  <c r="D6" i="102" s="1"/>
  <c r="O6" i="70"/>
  <c r="O6" i="102" s="1"/>
  <c r="F6" i="70"/>
  <c r="F6" i="102" s="1"/>
  <c r="G6" i="70"/>
  <c r="G6" i="102" s="1"/>
  <c r="J6" i="70"/>
  <c r="J6" i="102" s="1"/>
  <c r="P36" i="5"/>
  <c r="P38" i="5" s="1"/>
  <c r="O36" i="5"/>
  <c r="O38" i="5" s="1"/>
  <c r="N36" i="5"/>
  <c r="N38" i="5" s="1"/>
  <c r="D36" i="5"/>
  <c r="D38" i="5" s="1"/>
  <c r="C36" i="5"/>
  <c r="C38" i="5" s="1"/>
  <c r="B36" i="5"/>
  <c r="B38" i="5" s="1"/>
  <c r="H36" i="5"/>
  <c r="H38" i="5" s="1"/>
  <c r="G36" i="5"/>
  <c r="G38" i="5" s="1"/>
  <c r="F36" i="5"/>
  <c r="F38" i="5" s="1"/>
  <c r="L36" i="5"/>
  <c r="L38" i="5" s="1"/>
  <c r="K36" i="5"/>
  <c r="K38" i="5" s="1"/>
  <c r="J36" i="5"/>
  <c r="J38" i="5" s="1"/>
  <c r="P26" i="5"/>
  <c r="O26" i="5"/>
  <c r="N26" i="5"/>
  <c r="D26" i="5"/>
  <c r="C26" i="5"/>
  <c r="B26" i="5"/>
  <c r="H26" i="5"/>
  <c r="G26" i="5"/>
  <c r="F26" i="5"/>
  <c r="L26" i="5"/>
  <c r="K26" i="5"/>
  <c r="J26" i="5"/>
  <c r="P36" i="4"/>
  <c r="P38" i="4" s="1"/>
  <c r="O36" i="4"/>
  <c r="O38" i="4" s="1"/>
  <c r="N36" i="4"/>
  <c r="N38" i="4" s="1"/>
  <c r="D36" i="4"/>
  <c r="D38" i="4" s="1"/>
  <c r="C36" i="4"/>
  <c r="C38" i="4" s="1"/>
  <c r="B36" i="4"/>
  <c r="B38" i="4" s="1"/>
  <c r="H36" i="4"/>
  <c r="H38" i="4" s="1"/>
  <c r="G36" i="4"/>
  <c r="G38" i="4" s="1"/>
  <c r="F36" i="4"/>
  <c r="F38" i="4" s="1"/>
  <c r="L36" i="4"/>
  <c r="L38" i="4" s="1"/>
  <c r="K36" i="4"/>
  <c r="K38" i="4" s="1"/>
  <c r="J36" i="4"/>
  <c r="J38" i="4" s="1"/>
  <c r="P36" i="2"/>
  <c r="P38" i="2" s="1"/>
  <c r="O36" i="2"/>
  <c r="N36" i="2"/>
  <c r="N38" i="2" s="1"/>
  <c r="D36" i="2"/>
  <c r="D38" i="2" s="1"/>
  <c r="C36" i="2"/>
  <c r="C38" i="2" s="1"/>
  <c r="B36" i="2"/>
  <c r="B38" i="2" s="1"/>
  <c r="H36" i="2"/>
  <c r="H38" i="2" s="1"/>
  <c r="G36" i="2"/>
  <c r="G38" i="2" s="1"/>
  <c r="F36" i="2"/>
  <c r="F38" i="2"/>
  <c r="F26" i="3"/>
  <c r="D36" i="6"/>
  <c r="D38" i="6"/>
  <c r="C36" i="6"/>
  <c r="C38" i="6" s="1"/>
  <c r="B36" i="6"/>
  <c r="B38" i="6" s="1"/>
  <c r="H36" i="6"/>
  <c r="H38" i="6" s="1"/>
  <c r="G36" i="6"/>
  <c r="G38" i="6" s="1"/>
  <c r="F36" i="6"/>
  <c r="F38" i="6" s="1"/>
  <c r="L36" i="6"/>
  <c r="L38" i="6"/>
  <c r="K36" i="6"/>
  <c r="K38" i="6" s="1"/>
  <c r="J36" i="6"/>
  <c r="J38" i="6" s="1"/>
  <c r="F37" i="70"/>
  <c r="O37" i="70"/>
  <c r="N37" i="70"/>
  <c r="K37" i="70"/>
  <c r="J37" i="70"/>
  <c r="H37" i="70"/>
  <c r="G37" i="70"/>
  <c r="D37" i="70"/>
  <c r="C37" i="70"/>
  <c r="B37" i="70"/>
  <c r="N36" i="6"/>
  <c r="N38" i="6" s="1"/>
  <c r="O36" i="6"/>
  <c r="O38" i="6" s="1"/>
  <c r="M67" i="6"/>
  <c r="I67" i="6"/>
  <c r="E67" i="6"/>
  <c r="Q67" i="6"/>
  <c r="P36" i="6"/>
  <c r="P38" i="6" s="1"/>
  <c r="O38" i="2"/>
  <c r="J38" i="3"/>
  <c r="G38" i="3"/>
  <c r="B14" i="3"/>
  <c r="B30" i="3" s="1"/>
  <c r="O70" i="70"/>
  <c r="N14" i="1"/>
  <c r="N6" i="4"/>
  <c r="N7" i="4" s="1"/>
  <c r="N24" i="4" s="1"/>
  <c r="N13" i="5"/>
  <c r="N13" i="2"/>
  <c r="N14" i="2" s="1"/>
  <c r="N30" i="2" s="1"/>
  <c r="N6" i="5"/>
  <c r="N7" i="5" s="1"/>
  <c r="N24" i="5" s="1"/>
  <c r="J6" i="3"/>
  <c r="J7" i="3" s="1"/>
  <c r="N6" i="2"/>
  <c r="N13" i="6"/>
  <c r="N6" i="6"/>
  <c r="J13" i="3"/>
  <c r="O18" i="3" l="1"/>
  <c r="C7" i="5"/>
  <c r="C24" i="5" s="1"/>
  <c r="O21" i="70"/>
  <c r="R54" i="5"/>
  <c r="N21" i="70"/>
  <c r="R83" i="5"/>
  <c r="L21" i="70"/>
  <c r="L24" i="102" s="1"/>
  <c r="L26" i="102" s="1"/>
  <c r="O8" i="70"/>
  <c r="L8" i="70"/>
  <c r="O62" i="70"/>
  <c r="P8" i="70"/>
  <c r="K21" i="70"/>
  <c r="K24" i="102" s="1"/>
  <c r="K26" i="102" s="1"/>
  <c r="P21" i="70"/>
  <c r="N7" i="6"/>
  <c r="N24" i="6" s="1"/>
  <c r="N8" i="70"/>
  <c r="J21" i="70"/>
  <c r="J8" i="70"/>
  <c r="J8" i="102" s="1"/>
  <c r="J10" i="102" s="1"/>
  <c r="K8" i="70"/>
  <c r="K11" i="3"/>
  <c r="M11" i="3" s="1"/>
  <c r="J46" i="3" s="1"/>
  <c r="J11" i="3"/>
  <c r="L11" i="3"/>
  <c r="L15" i="3" s="1"/>
  <c r="L4" i="3"/>
  <c r="K4" i="3"/>
  <c r="K8" i="3" s="1"/>
  <c r="J4" i="3"/>
  <c r="J5" i="103"/>
  <c r="J8" i="103"/>
  <c r="H4" i="3"/>
  <c r="H8" i="3" s="1"/>
  <c r="G11" i="3"/>
  <c r="G15" i="3" s="1"/>
  <c r="P4" i="3"/>
  <c r="N11" i="3"/>
  <c r="N12" i="3" s="1"/>
  <c r="N17" i="3" s="1"/>
  <c r="N4" i="3"/>
  <c r="N5" i="3" s="1"/>
  <c r="N23" i="3" s="1"/>
  <c r="N25" i="3" s="1"/>
  <c r="N27" i="3" s="1"/>
  <c r="N28" i="3" s="1"/>
  <c r="P11" i="3"/>
  <c r="P15" i="3" s="1"/>
  <c r="H11" i="3"/>
  <c r="H15" i="3" s="1"/>
  <c r="O11" i="3"/>
  <c r="O15" i="3" s="1"/>
  <c r="G4" i="3"/>
  <c r="F11" i="3"/>
  <c r="F15" i="3" s="1"/>
  <c r="O4" i="3"/>
  <c r="O8" i="3" s="1"/>
  <c r="R55" i="5"/>
  <c r="U5" i="70"/>
  <c r="B39" i="88"/>
  <c r="L18" i="3"/>
  <c r="D8" i="70"/>
  <c r="B18" i="5"/>
  <c r="D18" i="4"/>
  <c r="E13" i="4"/>
  <c r="R84" i="5"/>
  <c r="G14" i="1"/>
  <c r="H14" i="1" s="1"/>
  <c r="B18" i="3"/>
  <c r="I13" i="5"/>
  <c r="D18" i="1"/>
  <c r="D8" i="1"/>
  <c r="F18" i="1"/>
  <c r="O15" i="1"/>
  <c r="O18" i="5"/>
  <c r="I6" i="5"/>
  <c r="Q6" i="5"/>
  <c r="C2" i="101" s="1"/>
  <c r="E13" i="5"/>
  <c r="R66" i="2"/>
  <c r="I67" i="2"/>
  <c r="E67" i="2"/>
  <c r="Q67" i="2"/>
  <c r="O18" i="2"/>
  <c r="R86" i="3"/>
  <c r="P18" i="3"/>
  <c r="N19" i="3"/>
  <c r="B7" i="3"/>
  <c r="Q6" i="6"/>
  <c r="C3" i="101" s="1"/>
  <c r="E13" i="6"/>
  <c r="R88" i="6"/>
  <c r="P90" i="6" s="1"/>
  <c r="S89" i="6" s="1"/>
  <c r="C14" i="6"/>
  <c r="C30" i="6" s="1"/>
  <c r="T78" i="70"/>
  <c r="I6" i="4"/>
  <c r="O18" i="4"/>
  <c r="E67" i="4"/>
  <c r="R84" i="4"/>
  <c r="D10" i="88"/>
  <c r="C13" i="102" s="1"/>
  <c r="F4" i="3"/>
  <c r="F5" i="3" s="1"/>
  <c r="H81" i="88"/>
  <c r="J4" i="5"/>
  <c r="J5" i="5" s="1"/>
  <c r="M11" i="6"/>
  <c r="Q6" i="102"/>
  <c r="L10" i="88"/>
  <c r="N13" i="102" s="1"/>
  <c r="M11" i="4"/>
  <c r="J46" i="4" s="1"/>
  <c r="B7" i="70"/>
  <c r="B34" i="70" s="1"/>
  <c r="B6" i="102"/>
  <c r="M10" i="88"/>
  <c r="O13" i="102" s="1"/>
  <c r="J12" i="6"/>
  <c r="J29" i="6" s="1"/>
  <c r="B20" i="70"/>
  <c r="C20" i="70" s="1"/>
  <c r="B22" i="102"/>
  <c r="I22" i="102"/>
  <c r="N10" i="88"/>
  <c r="P13" i="102" s="1"/>
  <c r="I6" i="102"/>
  <c r="M22" i="102"/>
  <c r="M6" i="102"/>
  <c r="N4" i="2"/>
  <c r="N5" i="2" s="1"/>
  <c r="H18" i="3"/>
  <c r="L18" i="2"/>
  <c r="K18" i="4"/>
  <c r="K7" i="1"/>
  <c r="L7" i="1" s="1"/>
  <c r="K18" i="1"/>
  <c r="R76" i="5"/>
  <c r="R83" i="4"/>
  <c r="M67" i="2"/>
  <c r="J18" i="1"/>
  <c r="P18" i="2"/>
  <c r="P15" i="1"/>
  <c r="P18" i="6"/>
  <c r="P18" i="1"/>
  <c r="P18" i="4"/>
  <c r="J14" i="1"/>
  <c r="K14" i="1" s="1"/>
  <c r="L14" i="1" s="1"/>
  <c r="Q13" i="4"/>
  <c r="K18" i="3"/>
  <c r="J8" i="3"/>
  <c r="D18" i="5"/>
  <c r="C18" i="6"/>
  <c r="B30" i="2"/>
  <c r="C14" i="2"/>
  <c r="C30" i="2" s="1"/>
  <c r="B24" i="2"/>
  <c r="C7" i="2"/>
  <c r="C24" i="2" s="1"/>
  <c r="B18" i="4"/>
  <c r="C14" i="5"/>
  <c r="D14" i="5" s="1"/>
  <c r="B47" i="5" s="1"/>
  <c r="N18" i="3"/>
  <c r="B18" i="6"/>
  <c r="H8" i="6"/>
  <c r="H8" i="1"/>
  <c r="I13" i="2"/>
  <c r="D18" i="3"/>
  <c r="H18" i="5"/>
  <c r="G18" i="4"/>
  <c r="I13" i="4"/>
  <c r="G8" i="4"/>
  <c r="G8" i="1"/>
  <c r="F18" i="6"/>
  <c r="F14" i="2"/>
  <c r="G14" i="2" s="1"/>
  <c r="G30" i="2" s="1"/>
  <c r="L18" i="1"/>
  <c r="K8" i="1"/>
  <c r="M13" i="6"/>
  <c r="K18" i="6"/>
  <c r="K14" i="2"/>
  <c r="K30" i="2" s="1"/>
  <c r="M13" i="5"/>
  <c r="M6" i="2"/>
  <c r="J18" i="2"/>
  <c r="K18" i="2"/>
  <c r="J18" i="5"/>
  <c r="J18" i="4"/>
  <c r="J19" i="4"/>
  <c r="R83" i="2"/>
  <c r="R82" i="2"/>
  <c r="R84" i="2"/>
  <c r="R88" i="5"/>
  <c r="P90" i="5" s="1"/>
  <c r="S89" i="5" s="1"/>
  <c r="R71" i="5"/>
  <c r="R87" i="5"/>
  <c r="R82" i="5"/>
  <c r="R56" i="5"/>
  <c r="I67" i="5"/>
  <c r="R60" i="5"/>
  <c r="J19" i="5"/>
  <c r="K7" i="5"/>
  <c r="J24" i="5"/>
  <c r="K14" i="5"/>
  <c r="M6" i="5"/>
  <c r="R57" i="5"/>
  <c r="R58" i="5"/>
  <c r="R59" i="5"/>
  <c r="B19" i="5"/>
  <c r="G18" i="5"/>
  <c r="P18" i="5"/>
  <c r="G14" i="5"/>
  <c r="H14" i="5" s="1"/>
  <c r="H30" i="5" s="1"/>
  <c r="F7" i="5"/>
  <c r="F19" i="5" s="1"/>
  <c r="F18" i="5"/>
  <c r="C18" i="5"/>
  <c r="R61" i="5"/>
  <c r="R64" i="5"/>
  <c r="R77" i="5"/>
  <c r="R86" i="5"/>
  <c r="H15" i="5"/>
  <c r="L15" i="5"/>
  <c r="H8" i="5"/>
  <c r="L18" i="5"/>
  <c r="K18" i="5"/>
  <c r="R66" i="5"/>
  <c r="M67" i="5"/>
  <c r="E67" i="5"/>
  <c r="Q67" i="5"/>
  <c r="R81" i="4"/>
  <c r="R88" i="4"/>
  <c r="P90" i="4" s="1"/>
  <c r="S89" i="4" s="1"/>
  <c r="R76" i="4"/>
  <c r="R71" i="4"/>
  <c r="R57" i="4"/>
  <c r="R61" i="4"/>
  <c r="R64" i="4"/>
  <c r="I67" i="4"/>
  <c r="R55" i="4"/>
  <c r="R65" i="4"/>
  <c r="R66" i="4"/>
  <c r="R59" i="4"/>
  <c r="G7" i="4"/>
  <c r="G24" i="4" s="1"/>
  <c r="F24" i="4"/>
  <c r="L18" i="4"/>
  <c r="C18" i="4"/>
  <c r="B69" i="70"/>
  <c r="M74" i="70"/>
  <c r="M82" i="70"/>
  <c r="Q67" i="4"/>
  <c r="R77" i="4"/>
  <c r="J70" i="70"/>
  <c r="D8" i="4"/>
  <c r="R70" i="4"/>
  <c r="R54" i="4"/>
  <c r="R60" i="4"/>
  <c r="R87" i="4"/>
  <c r="H8" i="4"/>
  <c r="O8" i="4"/>
  <c r="R56" i="2"/>
  <c r="F18" i="2"/>
  <c r="J7" i="2"/>
  <c r="J24" i="2" s="1"/>
  <c r="J25" i="2" s="1"/>
  <c r="J27" i="2" s="1"/>
  <c r="J28" i="2" s="1"/>
  <c r="B8" i="70"/>
  <c r="C21" i="70"/>
  <c r="C24" i="102" s="1"/>
  <c r="R61" i="2"/>
  <c r="G7" i="2"/>
  <c r="H7" i="2" s="1"/>
  <c r="H24" i="2" s="1"/>
  <c r="E13" i="2"/>
  <c r="M13" i="2"/>
  <c r="R60" i="2"/>
  <c r="R71" i="2"/>
  <c r="R77" i="2"/>
  <c r="R86" i="2"/>
  <c r="R88" i="2"/>
  <c r="P90" i="2" s="1"/>
  <c r="S89" i="2" s="1"/>
  <c r="B19" i="2"/>
  <c r="F8" i="70"/>
  <c r="F10" i="70" s="1"/>
  <c r="I6" i="2"/>
  <c r="E6" i="2"/>
  <c r="F69" i="70"/>
  <c r="L8" i="2"/>
  <c r="R55" i="2"/>
  <c r="R57" i="2"/>
  <c r="R65" i="2"/>
  <c r="R70" i="2"/>
  <c r="R76" i="2"/>
  <c r="R81" i="2"/>
  <c r="D15" i="2"/>
  <c r="B18" i="2"/>
  <c r="P15" i="2"/>
  <c r="G14" i="4"/>
  <c r="F30" i="4"/>
  <c r="F19" i="4"/>
  <c r="H20" i="88"/>
  <c r="H29" i="102" s="1"/>
  <c r="M13" i="4"/>
  <c r="N18" i="2"/>
  <c r="L15" i="6"/>
  <c r="F16" i="4"/>
  <c r="E10" i="88"/>
  <c r="D13" i="102" s="1"/>
  <c r="F30" i="5"/>
  <c r="I13" i="3"/>
  <c r="M6" i="4"/>
  <c r="M13" i="3"/>
  <c r="F18" i="4"/>
  <c r="F7" i="3"/>
  <c r="F24" i="3" s="1"/>
  <c r="M6" i="1"/>
  <c r="O18" i="1"/>
  <c r="O7" i="5"/>
  <c r="D21" i="70"/>
  <c r="C14" i="1"/>
  <c r="D14" i="1" s="1"/>
  <c r="G14" i="3"/>
  <c r="H14" i="3" s="1"/>
  <c r="N14" i="4"/>
  <c r="N18" i="4"/>
  <c r="K14" i="4"/>
  <c r="K30" i="4" s="1"/>
  <c r="L8" i="4"/>
  <c r="K8" i="2"/>
  <c r="R58" i="4"/>
  <c r="M67" i="4"/>
  <c r="R86" i="4"/>
  <c r="R70" i="5"/>
  <c r="R81" i="5"/>
  <c r="G20" i="88"/>
  <c r="G29" i="102" s="1"/>
  <c r="B7" i="4"/>
  <c r="C7" i="4" s="1"/>
  <c r="E6" i="4"/>
  <c r="P8" i="5"/>
  <c r="R81" i="3"/>
  <c r="H10" i="88"/>
  <c r="H13" i="102" s="1"/>
  <c r="D20" i="88"/>
  <c r="C29" i="102" s="1"/>
  <c r="L20" i="88"/>
  <c r="N29" i="102" s="1"/>
  <c r="D8" i="6"/>
  <c r="K10" i="88"/>
  <c r="L13" i="102" s="1"/>
  <c r="C14" i="4"/>
  <c r="O14" i="2"/>
  <c r="Q13" i="2"/>
  <c r="N7" i="2"/>
  <c r="N14" i="5"/>
  <c r="N30" i="5" s="1"/>
  <c r="Q13" i="5"/>
  <c r="I6" i="3"/>
  <c r="H18" i="1"/>
  <c r="H21" i="70"/>
  <c r="C18" i="3"/>
  <c r="J4" i="6"/>
  <c r="M4" i="6" s="1"/>
  <c r="C10" i="88"/>
  <c r="B13" i="102" s="1"/>
  <c r="L15" i="4"/>
  <c r="R56" i="4"/>
  <c r="R65" i="5"/>
  <c r="C11" i="6"/>
  <c r="C15" i="6" s="1"/>
  <c r="J20" i="88"/>
  <c r="K29" i="102" s="1"/>
  <c r="K70" i="70"/>
  <c r="I20" i="88"/>
  <c r="J29" i="102" s="1"/>
  <c r="O7" i="6"/>
  <c r="P7" i="6" s="1"/>
  <c r="N41" i="6" s="1"/>
  <c r="J30" i="2"/>
  <c r="O7" i="4"/>
  <c r="Q6" i="4"/>
  <c r="C6" i="101" s="1"/>
  <c r="M6" i="3"/>
  <c r="C5" i="101" s="1"/>
  <c r="L18" i="6"/>
  <c r="Q6" i="2"/>
  <c r="C4" i="101" s="1"/>
  <c r="K14" i="6"/>
  <c r="O14" i="3"/>
  <c r="D18" i="2"/>
  <c r="K7" i="4"/>
  <c r="L7" i="4" s="1"/>
  <c r="E6" i="5"/>
  <c r="N18" i="5"/>
  <c r="E13" i="3"/>
  <c r="G18" i="6"/>
  <c r="G21" i="70"/>
  <c r="R54" i="2"/>
  <c r="R58" i="2"/>
  <c r="R59" i="2"/>
  <c r="R64" i="2"/>
  <c r="R82" i="4"/>
  <c r="P11" i="6"/>
  <c r="P15" i="6" s="1"/>
  <c r="N20" i="88"/>
  <c r="P29" i="102" s="1"/>
  <c r="O8" i="2"/>
  <c r="N70" i="70"/>
  <c r="I10" i="88"/>
  <c r="J13" i="102" s="1"/>
  <c r="E20" i="88"/>
  <c r="D29" i="102" s="1"/>
  <c r="M20" i="88"/>
  <c r="O29" i="102" s="1"/>
  <c r="P8" i="4"/>
  <c r="Q6" i="3"/>
  <c r="M13" i="1"/>
  <c r="R13" i="1" s="1"/>
  <c r="D15" i="1"/>
  <c r="Q13" i="3"/>
  <c r="R64" i="6"/>
  <c r="L8" i="5"/>
  <c r="K8" i="4"/>
  <c r="L69" i="70"/>
  <c r="G8" i="5"/>
  <c r="F8" i="4"/>
  <c r="C8" i="3"/>
  <c r="F15" i="5"/>
  <c r="H15" i="2"/>
  <c r="C8" i="5"/>
  <c r="B8" i="4"/>
  <c r="P8" i="3"/>
  <c r="D15" i="4"/>
  <c r="C15" i="2"/>
  <c r="P8" i="2"/>
  <c r="P15" i="5"/>
  <c r="O15" i="4"/>
  <c r="N15" i="2"/>
  <c r="F10" i="88"/>
  <c r="F13" i="102" s="1"/>
  <c r="J10" i="88"/>
  <c r="K13" i="102" s="1"/>
  <c r="F20" i="88"/>
  <c r="F29" i="102" s="1"/>
  <c r="O14" i="1"/>
  <c r="P14" i="1" s="1"/>
  <c r="P8" i="6"/>
  <c r="G18" i="1"/>
  <c r="K8" i="5"/>
  <c r="R82" i="3"/>
  <c r="H8" i="2"/>
  <c r="H15" i="4"/>
  <c r="G15" i="2"/>
  <c r="D8" i="2"/>
  <c r="D15" i="5"/>
  <c r="O15" i="5"/>
  <c r="R87" i="6"/>
  <c r="G10" i="88"/>
  <c r="G13" i="102" s="1"/>
  <c r="C20" i="88"/>
  <c r="B29" i="102" s="1"/>
  <c r="K20" i="88"/>
  <c r="L29" i="102" s="1"/>
  <c r="J24" i="3"/>
  <c r="K7" i="3"/>
  <c r="F30" i="3"/>
  <c r="L8" i="3"/>
  <c r="C14" i="3"/>
  <c r="R71" i="3"/>
  <c r="C15" i="3"/>
  <c r="G18" i="3"/>
  <c r="N30" i="3"/>
  <c r="J14" i="3"/>
  <c r="J30" i="3" s="1"/>
  <c r="O7" i="3"/>
  <c r="C69" i="70"/>
  <c r="D69" i="70"/>
  <c r="R56" i="3"/>
  <c r="R58" i="3"/>
  <c r="R66" i="3"/>
  <c r="B15" i="3"/>
  <c r="E6" i="3"/>
  <c r="J18" i="3"/>
  <c r="B21" i="70"/>
  <c r="H8" i="70"/>
  <c r="F18" i="3"/>
  <c r="D8" i="3"/>
  <c r="D15" i="3"/>
  <c r="R70" i="3"/>
  <c r="P85" i="70"/>
  <c r="N69" i="70"/>
  <c r="O69" i="70"/>
  <c r="Q72" i="70"/>
  <c r="P69" i="70"/>
  <c r="R88" i="3"/>
  <c r="L90" i="3" s="1"/>
  <c r="S89" i="3" s="1"/>
  <c r="R83" i="3"/>
  <c r="K69" i="70"/>
  <c r="R76" i="3"/>
  <c r="R84" i="3"/>
  <c r="G69" i="70"/>
  <c r="H69" i="70"/>
  <c r="R77" i="3"/>
  <c r="R87" i="3"/>
  <c r="E73" i="70"/>
  <c r="R55" i="3"/>
  <c r="R65" i="3"/>
  <c r="R54" i="3"/>
  <c r="R67" i="3"/>
  <c r="R57" i="3"/>
  <c r="R60" i="3"/>
  <c r="R61" i="3"/>
  <c r="R64" i="3"/>
  <c r="R59" i="3"/>
  <c r="D62" i="70"/>
  <c r="R35" i="1"/>
  <c r="R66" i="6"/>
  <c r="R58" i="6"/>
  <c r="R56" i="6"/>
  <c r="R57" i="6"/>
  <c r="R59" i="6"/>
  <c r="R61" i="6"/>
  <c r="R56" i="70"/>
  <c r="R54" i="6"/>
  <c r="R60" i="6"/>
  <c r="R55" i="6"/>
  <c r="R71" i="6"/>
  <c r="I74" i="70"/>
  <c r="H87" i="70"/>
  <c r="R83" i="6"/>
  <c r="J69" i="70"/>
  <c r="L87" i="70"/>
  <c r="R70" i="6"/>
  <c r="R84" i="6"/>
  <c r="R77" i="6"/>
  <c r="R81" i="6"/>
  <c r="R86" i="6"/>
  <c r="P87" i="70"/>
  <c r="R82" i="6"/>
  <c r="E66" i="70"/>
  <c r="R66" i="70" s="1"/>
  <c r="I81" i="70"/>
  <c r="R81" i="70" s="1"/>
  <c r="E72" i="70"/>
  <c r="I84" i="70"/>
  <c r="R84" i="70" s="1"/>
  <c r="I71" i="70"/>
  <c r="M83" i="70"/>
  <c r="R45" i="1"/>
  <c r="R52" i="1"/>
  <c r="R39" i="1"/>
  <c r="R50" i="1"/>
  <c r="R55" i="1"/>
  <c r="R38" i="1"/>
  <c r="R49" i="1"/>
  <c r="R54" i="1"/>
  <c r="R44" i="1"/>
  <c r="R51" i="1"/>
  <c r="R56" i="1"/>
  <c r="P58" i="1" s="1"/>
  <c r="S57" i="1" s="1"/>
  <c r="D86" i="70"/>
  <c r="D85" i="70"/>
  <c r="G7" i="1"/>
  <c r="F19" i="1"/>
  <c r="C7" i="1"/>
  <c r="B19" i="1"/>
  <c r="H86" i="70"/>
  <c r="R6" i="1"/>
  <c r="R77" i="70"/>
  <c r="M75" i="70"/>
  <c r="E74" i="70"/>
  <c r="L85" i="70"/>
  <c r="N7" i="1"/>
  <c r="N19" i="1" s="1"/>
  <c r="B18" i="1"/>
  <c r="R52" i="70"/>
  <c r="R53" i="70"/>
  <c r="I72" i="70"/>
  <c r="I82" i="70"/>
  <c r="M72" i="70"/>
  <c r="Q74" i="70"/>
  <c r="Q82" i="70"/>
  <c r="Q71" i="70"/>
  <c r="Q83" i="70"/>
  <c r="H15" i="1"/>
  <c r="C8" i="1"/>
  <c r="P8" i="1"/>
  <c r="N15" i="1"/>
  <c r="P86" i="70"/>
  <c r="Q73" i="70"/>
  <c r="L15" i="1"/>
  <c r="H85" i="70"/>
  <c r="M71" i="70"/>
  <c r="Q75" i="70"/>
  <c r="E75" i="70"/>
  <c r="M79" i="70"/>
  <c r="O8" i="1"/>
  <c r="N14" i="6"/>
  <c r="N17" i="6" s="1"/>
  <c r="N24" i="102"/>
  <c r="N26" i="102" s="1"/>
  <c r="C62" i="70"/>
  <c r="J7" i="6"/>
  <c r="J18" i="6"/>
  <c r="G7" i="6"/>
  <c r="H7" i="6" s="1"/>
  <c r="I6" i="6"/>
  <c r="F14" i="6"/>
  <c r="F17" i="6" s="1"/>
  <c r="F21" i="70"/>
  <c r="R78" i="70"/>
  <c r="E79" i="70"/>
  <c r="B62" i="70"/>
  <c r="M6" i="6"/>
  <c r="O18" i="6"/>
  <c r="I13" i="6"/>
  <c r="R54" i="70"/>
  <c r="R50" i="70"/>
  <c r="R49" i="70"/>
  <c r="R51" i="70"/>
  <c r="C8" i="70"/>
  <c r="H18" i="6"/>
  <c r="I73" i="70"/>
  <c r="M73" i="70"/>
  <c r="Q79" i="70"/>
  <c r="I79" i="70"/>
  <c r="R65" i="6"/>
  <c r="N18" i="6"/>
  <c r="R67" i="6"/>
  <c r="R55" i="70"/>
  <c r="D87" i="70"/>
  <c r="R76" i="6"/>
  <c r="Q13" i="6"/>
  <c r="G8" i="70"/>
  <c r="G8" i="102" s="1"/>
  <c r="G10" i="102" s="1"/>
  <c r="D18" i="6"/>
  <c r="E65" i="70"/>
  <c r="R65" i="70" s="1"/>
  <c r="R76" i="70"/>
  <c r="I80" i="70"/>
  <c r="R80" i="70" s="1"/>
  <c r="L86" i="70"/>
  <c r="E71" i="70"/>
  <c r="I75" i="70"/>
  <c r="I83" i="70"/>
  <c r="B7" i="6"/>
  <c r="B9" i="6" s="1"/>
  <c r="E6" i="6"/>
  <c r="J31" i="6"/>
  <c r="J33" i="6" s="1"/>
  <c r="J34" i="6" s="1"/>
  <c r="O8" i="6"/>
  <c r="J15" i="6"/>
  <c r="K8" i="6"/>
  <c r="G8" i="6"/>
  <c r="B15" i="6"/>
  <c r="B23" i="3"/>
  <c r="B8" i="3"/>
  <c r="I81" i="88"/>
  <c r="J15" i="5"/>
  <c r="J12" i="5"/>
  <c r="J17" i="5" s="1"/>
  <c r="F12" i="3"/>
  <c r="F16" i="3" s="1"/>
  <c r="I6" i="70"/>
  <c r="B12" i="6"/>
  <c r="B17" i="6" s="1"/>
  <c r="B5" i="4"/>
  <c r="F5" i="5"/>
  <c r="F8" i="5"/>
  <c r="B5" i="5"/>
  <c r="C5" i="5" s="1"/>
  <c r="B8" i="5"/>
  <c r="F29" i="6"/>
  <c r="G12" i="6"/>
  <c r="F29" i="2"/>
  <c r="G12" i="2"/>
  <c r="F15" i="6"/>
  <c r="F15" i="2"/>
  <c r="I4" i="6"/>
  <c r="I4" i="2"/>
  <c r="I11" i="6"/>
  <c r="F46" i="6" s="1"/>
  <c r="E11" i="5"/>
  <c r="B46" i="5" s="1"/>
  <c r="J8" i="2"/>
  <c r="R19" i="70"/>
  <c r="F12" i="1"/>
  <c r="G12" i="1" s="1"/>
  <c r="F15" i="1"/>
  <c r="F26" i="70"/>
  <c r="K15" i="4"/>
  <c r="J12" i="2"/>
  <c r="J15" i="2"/>
  <c r="B16" i="2"/>
  <c r="C12" i="2"/>
  <c r="B29" i="2"/>
  <c r="B17" i="2"/>
  <c r="F17" i="4"/>
  <c r="F15" i="4"/>
  <c r="F12" i="5"/>
  <c r="H15" i="6"/>
  <c r="D15" i="6"/>
  <c r="J16" i="6"/>
  <c r="J17" i="6"/>
  <c r="J5" i="1"/>
  <c r="K5" i="1" s="1"/>
  <c r="J8" i="1"/>
  <c r="E11" i="2"/>
  <c r="B46" i="2" s="1"/>
  <c r="B15" i="2"/>
  <c r="C5" i="3"/>
  <c r="G12" i="4"/>
  <c r="E4" i="3"/>
  <c r="F29" i="4"/>
  <c r="F8" i="6"/>
  <c r="N5" i="5"/>
  <c r="N10" i="5" s="1"/>
  <c r="N8" i="5"/>
  <c r="G15" i="6"/>
  <c r="O12" i="6"/>
  <c r="O15" i="6"/>
  <c r="F13" i="70"/>
  <c r="N10" i="6"/>
  <c r="N23" i="6"/>
  <c r="N25" i="6" s="1"/>
  <c r="N27" i="6" s="1"/>
  <c r="N28" i="6" s="1"/>
  <c r="I4" i="5"/>
  <c r="N15" i="6"/>
  <c r="F5" i="6"/>
  <c r="J5" i="3"/>
  <c r="N13" i="70"/>
  <c r="N12" i="1"/>
  <c r="L15" i="2"/>
  <c r="J15" i="1"/>
  <c r="J12" i="1"/>
  <c r="G8" i="3"/>
  <c r="F5" i="4"/>
  <c r="G5" i="4" s="1"/>
  <c r="I4" i="4"/>
  <c r="P15" i="4"/>
  <c r="O15" i="2"/>
  <c r="J12" i="3"/>
  <c r="J15" i="3"/>
  <c r="N26" i="70"/>
  <c r="O26" i="70" s="1"/>
  <c r="Q11" i="4"/>
  <c r="N46" i="4" s="1"/>
  <c r="N15" i="4"/>
  <c r="N12" i="4"/>
  <c r="O12" i="4" s="1"/>
  <c r="N5" i="1"/>
  <c r="N8" i="1"/>
  <c r="B23" i="6"/>
  <c r="R6" i="70"/>
  <c r="L8" i="6"/>
  <c r="B8" i="6"/>
  <c r="N10" i="3"/>
  <c r="N9" i="3"/>
  <c r="B12" i="4"/>
  <c r="C12" i="4" s="1"/>
  <c r="E11" i="4"/>
  <c r="B46" i="4" s="1"/>
  <c r="B15" i="4"/>
  <c r="N9" i="6"/>
  <c r="O5" i="6"/>
  <c r="M4" i="4"/>
  <c r="J8" i="4"/>
  <c r="J5" i="4"/>
  <c r="D8" i="5"/>
  <c r="E4" i="5"/>
  <c r="K15" i="6"/>
  <c r="K5" i="2"/>
  <c r="L8" i="1"/>
  <c r="K15" i="5"/>
  <c r="M11" i="5"/>
  <c r="J15" i="4"/>
  <c r="J12" i="4"/>
  <c r="K12" i="4" s="1"/>
  <c r="L12" i="4" s="1"/>
  <c r="K15" i="1"/>
  <c r="M11" i="1"/>
  <c r="R11" i="1" s="1"/>
  <c r="C8" i="2"/>
  <c r="N8" i="3"/>
  <c r="Q4" i="3"/>
  <c r="C15" i="5"/>
  <c r="C8" i="6"/>
  <c r="C5" i="6"/>
  <c r="O12" i="3"/>
  <c r="B12" i="1"/>
  <c r="B15" i="1"/>
  <c r="C15" i="1"/>
  <c r="M4" i="2"/>
  <c r="F5" i="1"/>
  <c r="G5" i="1" s="1"/>
  <c r="H5" i="1" s="1"/>
  <c r="F8" i="1"/>
  <c r="G15" i="1"/>
  <c r="Q4" i="6"/>
  <c r="N8" i="6"/>
  <c r="Q4" i="5"/>
  <c r="O8" i="5"/>
  <c r="N5" i="4"/>
  <c r="Q4" i="4"/>
  <c r="N8" i="4"/>
  <c r="M4" i="1"/>
  <c r="R4" i="1" s="1"/>
  <c r="G8" i="2"/>
  <c r="B8" i="2"/>
  <c r="E4" i="2"/>
  <c r="B5" i="2"/>
  <c r="B12" i="5"/>
  <c r="C12" i="5" s="1"/>
  <c r="B15" i="5"/>
  <c r="N29" i="6"/>
  <c r="N8" i="2"/>
  <c r="N15" i="5"/>
  <c r="Q11" i="5"/>
  <c r="N46" i="5" s="1"/>
  <c r="N12" i="5"/>
  <c r="G15" i="5"/>
  <c r="I11" i="5"/>
  <c r="F46" i="5" s="1"/>
  <c r="G15" i="4"/>
  <c r="I11" i="4"/>
  <c r="I11" i="2"/>
  <c r="F46" i="2" s="1"/>
  <c r="B12" i="3"/>
  <c r="E11" i="3"/>
  <c r="B46" i="3" s="1"/>
  <c r="C8" i="4"/>
  <c r="E4" i="4"/>
  <c r="C15" i="4"/>
  <c r="M11" i="2"/>
  <c r="K15" i="2"/>
  <c r="F8" i="2"/>
  <c r="F5" i="2"/>
  <c r="G5" i="2" s="1"/>
  <c r="Q11" i="3"/>
  <c r="N46" i="3" s="1"/>
  <c r="B5" i="1"/>
  <c r="B8" i="1"/>
  <c r="Q11" i="2"/>
  <c r="N46" i="2" s="1"/>
  <c r="N12" i="2"/>
  <c r="H17" i="70"/>
  <c r="F4" i="70"/>
  <c r="C30" i="5" l="1"/>
  <c r="D7" i="5"/>
  <c r="B41" i="5" s="1"/>
  <c r="C10" i="5"/>
  <c r="J5" i="6"/>
  <c r="S88" i="5"/>
  <c r="D14" i="6"/>
  <c r="D30" i="6" s="1"/>
  <c r="D7" i="2"/>
  <c r="D24" i="2" s="1"/>
  <c r="K15" i="3"/>
  <c r="N29" i="3"/>
  <c r="J26" i="70"/>
  <c r="J27" i="70" s="1"/>
  <c r="M4" i="3"/>
  <c r="B26" i="70"/>
  <c r="C26" i="70" s="1"/>
  <c r="C27" i="70" s="1"/>
  <c r="N15" i="3"/>
  <c r="N16" i="3"/>
  <c r="K5" i="3"/>
  <c r="K10" i="3" s="1"/>
  <c r="N12" i="103"/>
  <c r="O12" i="103" s="1"/>
  <c r="N15" i="103"/>
  <c r="Q11" i="103"/>
  <c r="N46" i="103" s="1"/>
  <c r="N48" i="103" s="1"/>
  <c r="N50" i="103" s="1"/>
  <c r="N51" i="103" s="1"/>
  <c r="I11" i="3"/>
  <c r="F46" i="3" s="1"/>
  <c r="P15" i="103"/>
  <c r="O15" i="103"/>
  <c r="N5" i="103"/>
  <c r="O5" i="103" s="1"/>
  <c r="Q4" i="103"/>
  <c r="N8" i="103"/>
  <c r="P8" i="103"/>
  <c r="O8" i="103"/>
  <c r="L8" i="103"/>
  <c r="O5" i="3"/>
  <c r="P5" i="3" s="1"/>
  <c r="P23" i="3" s="1"/>
  <c r="M11" i="103"/>
  <c r="J12" i="103"/>
  <c r="J15" i="103"/>
  <c r="C15" i="103"/>
  <c r="D15" i="103"/>
  <c r="E11" i="103"/>
  <c r="B46" i="103" s="1"/>
  <c r="B48" i="103" s="1"/>
  <c r="B50" i="103" s="1"/>
  <c r="B51" i="103" s="1"/>
  <c r="B15" i="103"/>
  <c r="B12" i="103"/>
  <c r="C12" i="103" s="1"/>
  <c r="K15" i="103"/>
  <c r="C8" i="103"/>
  <c r="K8" i="103"/>
  <c r="K5" i="103"/>
  <c r="E4" i="103"/>
  <c r="B8" i="103"/>
  <c r="B5" i="103"/>
  <c r="C5" i="103" s="1"/>
  <c r="D8" i="103"/>
  <c r="M4" i="103"/>
  <c r="L15" i="103"/>
  <c r="K12" i="6"/>
  <c r="K29" i="6" s="1"/>
  <c r="J13" i="70"/>
  <c r="J14" i="70" s="1"/>
  <c r="J9" i="103"/>
  <c r="J23" i="103"/>
  <c r="J25" i="103" s="1"/>
  <c r="J27" i="103" s="1"/>
  <c r="J28" i="103" s="1"/>
  <c r="J10" i="103"/>
  <c r="C30" i="3"/>
  <c r="E39" i="88"/>
  <c r="I39" i="88"/>
  <c r="B10" i="6"/>
  <c r="I4" i="3"/>
  <c r="D14" i="2"/>
  <c r="D30" i="2" s="1"/>
  <c r="C19" i="5"/>
  <c r="R67" i="2"/>
  <c r="G16" i="4"/>
  <c r="F9" i="5"/>
  <c r="F16" i="2"/>
  <c r="H14" i="2"/>
  <c r="F47" i="2" s="1"/>
  <c r="F48" i="2" s="1"/>
  <c r="F50" i="2" s="1"/>
  <c r="F51" i="2" s="1"/>
  <c r="D30" i="5"/>
  <c r="M4" i="5"/>
  <c r="R4" i="5" s="1"/>
  <c r="L23" i="70"/>
  <c r="F17" i="2"/>
  <c r="F19" i="2"/>
  <c r="F30" i="2"/>
  <c r="F31" i="2" s="1"/>
  <c r="F33" i="2" s="1"/>
  <c r="F34" i="2" s="1"/>
  <c r="K7" i="2"/>
  <c r="K24" i="2" s="1"/>
  <c r="G16" i="2"/>
  <c r="B24" i="3"/>
  <c r="B25" i="3" s="1"/>
  <c r="B27" i="3" s="1"/>
  <c r="B28" i="3" s="1"/>
  <c r="B19" i="3"/>
  <c r="C7" i="3"/>
  <c r="B9" i="3"/>
  <c r="B10" i="3"/>
  <c r="T84" i="70"/>
  <c r="S88" i="6"/>
  <c r="O24" i="6"/>
  <c r="J23" i="70"/>
  <c r="J24" i="102"/>
  <c r="J26" i="102" s="1"/>
  <c r="L10" i="70"/>
  <c r="L8" i="102"/>
  <c r="H10" i="70"/>
  <c r="H8" i="102"/>
  <c r="P10" i="70"/>
  <c r="P8" i="102"/>
  <c r="O10" i="70"/>
  <c r="O8" i="102"/>
  <c r="F23" i="70"/>
  <c r="F24" i="102"/>
  <c r="F30" i="102" s="1"/>
  <c r="N10" i="70"/>
  <c r="N8" i="102"/>
  <c r="N14" i="102" s="1"/>
  <c r="P23" i="70"/>
  <c r="P24" i="102"/>
  <c r="P26" i="102" s="1"/>
  <c r="G23" i="70"/>
  <c r="G24" i="102"/>
  <c r="G26" i="102" s="1"/>
  <c r="F8" i="102"/>
  <c r="F14" i="102" s="1"/>
  <c r="K23" i="70"/>
  <c r="O23" i="70"/>
  <c r="O24" i="102"/>
  <c r="O26" i="102" s="1"/>
  <c r="H23" i="70"/>
  <c r="H24" i="102"/>
  <c r="H26" i="102" s="1"/>
  <c r="K29" i="70"/>
  <c r="K8" i="102"/>
  <c r="K14" i="102" s="1"/>
  <c r="F23" i="3"/>
  <c r="F25" i="3" s="1"/>
  <c r="F27" i="3" s="1"/>
  <c r="F28" i="3" s="1"/>
  <c r="G5" i="3"/>
  <c r="G23" i="3" s="1"/>
  <c r="B13" i="70"/>
  <c r="B14" i="70" s="1"/>
  <c r="F8" i="3"/>
  <c r="N9" i="2"/>
  <c r="N23" i="2"/>
  <c r="N10" i="2"/>
  <c r="J9" i="5"/>
  <c r="J23" i="5"/>
  <c r="J10" i="5"/>
  <c r="K5" i="5"/>
  <c r="K10" i="5" s="1"/>
  <c r="J8" i="5"/>
  <c r="Q4" i="2"/>
  <c r="R4" i="2" s="1"/>
  <c r="E29" i="102"/>
  <c r="I29" i="102"/>
  <c r="J14" i="102"/>
  <c r="C7" i="70"/>
  <c r="D7" i="70" s="1"/>
  <c r="M29" i="102"/>
  <c r="Q13" i="102"/>
  <c r="J8" i="6"/>
  <c r="O5" i="2"/>
  <c r="O23" i="2" s="1"/>
  <c r="E22" i="102"/>
  <c r="B23" i="102"/>
  <c r="C23" i="102" s="1"/>
  <c r="D23" i="102" s="1"/>
  <c r="F23" i="102" s="1"/>
  <c r="G23" i="102" s="1"/>
  <c r="H23" i="102" s="1"/>
  <c r="J23" i="102" s="1"/>
  <c r="K23" i="102" s="1"/>
  <c r="L23" i="102" s="1"/>
  <c r="N23" i="102" s="1"/>
  <c r="O23" i="102" s="1"/>
  <c r="P23" i="102" s="1"/>
  <c r="R22" i="102"/>
  <c r="R21" i="102" s="1"/>
  <c r="E6" i="102"/>
  <c r="B7" i="102"/>
  <c r="C7" i="102" s="1"/>
  <c r="D7" i="102" s="1"/>
  <c r="F7" i="102" s="1"/>
  <c r="G7" i="102" s="1"/>
  <c r="H7" i="102" s="1"/>
  <c r="J7" i="102" s="1"/>
  <c r="K7" i="102" s="1"/>
  <c r="L7" i="102" s="1"/>
  <c r="N7" i="102" s="1"/>
  <c r="O7" i="102" s="1"/>
  <c r="P7" i="102" s="1"/>
  <c r="R6" i="102"/>
  <c r="R5" i="102" s="1"/>
  <c r="T19" i="70"/>
  <c r="T18" i="70" s="1"/>
  <c r="S19" i="70"/>
  <c r="S18" i="70" s="1"/>
  <c r="F40" i="88"/>
  <c r="G40" i="88" s="1"/>
  <c r="N30" i="102"/>
  <c r="Q29" i="102"/>
  <c r="R5" i="70"/>
  <c r="T6" i="70"/>
  <c r="T5" i="70" s="1"/>
  <c r="S6" i="70"/>
  <c r="S5" i="70" s="1"/>
  <c r="F39" i="88"/>
  <c r="D23" i="70"/>
  <c r="D24" i="102"/>
  <c r="D26" i="102" s="1"/>
  <c r="D10" i="70"/>
  <c r="D8" i="102"/>
  <c r="C23" i="70"/>
  <c r="C10" i="70"/>
  <c r="C8" i="102"/>
  <c r="C26" i="102"/>
  <c r="F10" i="3"/>
  <c r="F9" i="3"/>
  <c r="F19" i="3"/>
  <c r="J9" i="2"/>
  <c r="G30" i="3"/>
  <c r="B10" i="70"/>
  <c r="B8" i="102"/>
  <c r="B14" i="102" s="1"/>
  <c r="B22" i="70"/>
  <c r="B24" i="70" s="1"/>
  <c r="B24" i="102"/>
  <c r="C30" i="102" s="1"/>
  <c r="J16" i="1"/>
  <c r="J19" i="1"/>
  <c r="J25" i="5"/>
  <c r="J27" i="5" s="1"/>
  <c r="J28" i="5" s="1"/>
  <c r="B9" i="70"/>
  <c r="B11" i="70" s="1"/>
  <c r="R13" i="4"/>
  <c r="N16" i="6"/>
  <c r="R13" i="2"/>
  <c r="B31" i="2"/>
  <c r="B33" i="2" s="1"/>
  <c r="B34" i="2" s="1"/>
  <c r="C19" i="2"/>
  <c r="F41" i="2"/>
  <c r="B4" i="101"/>
  <c r="D4" i="101" s="1"/>
  <c r="L19" i="1"/>
  <c r="L14" i="2"/>
  <c r="J47" i="2" s="1"/>
  <c r="R13" i="5"/>
  <c r="K19" i="1"/>
  <c r="R18" i="70"/>
  <c r="Q11" i="6"/>
  <c r="N46" i="6" s="1"/>
  <c r="P12" i="6"/>
  <c r="P29" i="6" s="1"/>
  <c r="K19" i="5"/>
  <c r="E11" i="6"/>
  <c r="B46" i="6" s="1"/>
  <c r="B6" i="101"/>
  <c r="D6" i="101" s="1"/>
  <c r="B3" i="101"/>
  <c r="D3" i="101" s="1"/>
  <c r="R6" i="3"/>
  <c r="G7" i="3"/>
  <c r="G19" i="3" s="1"/>
  <c r="R82" i="70"/>
  <c r="F47" i="5"/>
  <c r="F48" i="5" s="1"/>
  <c r="F50" i="5" s="1"/>
  <c r="F51" i="5" s="1"/>
  <c r="F14" i="70"/>
  <c r="F24" i="5"/>
  <c r="G7" i="5"/>
  <c r="O14" i="5"/>
  <c r="O30" i="5" s="1"/>
  <c r="L14" i="5"/>
  <c r="K30" i="5"/>
  <c r="L7" i="5"/>
  <c r="K24" i="5"/>
  <c r="G30" i="5"/>
  <c r="R67" i="5"/>
  <c r="R70" i="70"/>
  <c r="S88" i="4"/>
  <c r="R67" i="4"/>
  <c r="H7" i="4"/>
  <c r="F41" i="4" s="1"/>
  <c r="F31" i="4"/>
  <c r="F33" i="4" s="1"/>
  <c r="F34" i="4" s="1"/>
  <c r="J29" i="70"/>
  <c r="M21" i="70"/>
  <c r="G19" i="4"/>
  <c r="J10" i="2"/>
  <c r="K10" i="70"/>
  <c r="G19" i="2"/>
  <c r="J19" i="2"/>
  <c r="N29" i="70"/>
  <c r="G24" i="2"/>
  <c r="L24" i="4"/>
  <c r="J41" i="4"/>
  <c r="R13" i="3"/>
  <c r="B27" i="70"/>
  <c r="O20" i="88"/>
  <c r="O30" i="3"/>
  <c r="P14" i="3"/>
  <c r="E4" i="6"/>
  <c r="R4" i="6" s="1"/>
  <c r="J29" i="5"/>
  <c r="J31" i="5" s="1"/>
  <c r="J33" i="5" s="1"/>
  <c r="J34" i="5" s="1"/>
  <c r="J10" i="70"/>
  <c r="P29" i="70"/>
  <c r="F29" i="70"/>
  <c r="O29" i="70"/>
  <c r="D14" i="3"/>
  <c r="B47" i="3" s="1"/>
  <c r="B48" i="3" s="1"/>
  <c r="B50" i="3" s="1"/>
  <c r="B51" i="3" s="1"/>
  <c r="B2" i="101"/>
  <c r="D2" i="101" s="1"/>
  <c r="R6" i="5"/>
  <c r="L14" i="6"/>
  <c r="K30" i="6"/>
  <c r="O24" i="4"/>
  <c r="P7" i="4"/>
  <c r="O10" i="88"/>
  <c r="N19" i="2"/>
  <c r="O7" i="2"/>
  <c r="N24" i="2"/>
  <c r="D7" i="4"/>
  <c r="C24" i="4"/>
  <c r="C19" i="4"/>
  <c r="B24" i="4"/>
  <c r="B19" i="4"/>
  <c r="N30" i="4"/>
  <c r="O14" i="4"/>
  <c r="O19" i="4" s="1"/>
  <c r="N19" i="4"/>
  <c r="P7" i="5"/>
  <c r="O24" i="5"/>
  <c r="R6" i="4"/>
  <c r="S88" i="2"/>
  <c r="R6" i="2"/>
  <c r="P14" i="2"/>
  <c r="O30" i="2"/>
  <c r="N31" i="3"/>
  <c r="N33" i="3" s="1"/>
  <c r="N34" i="3" s="1"/>
  <c r="N39" i="3" s="1"/>
  <c r="J6" i="8" s="1"/>
  <c r="R83" i="70"/>
  <c r="T83" i="70" s="1"/>
  <c r="R13" i="6"/>
  <c r="D29" i="70"/>
  <c r="B48" i="5"/>
  <c r="B50" i="5" s="1"/>
  <c r="B51" i="5" s="1"/>
  <c r="P24" i="6"/>
  <c r="O7" i="1"/>
  <c r="J19" i="3"/>
  <c r="L7" i="2"/>
  <c r="K24" i="4"/>
  <c r="K19" i="4"/>
  <c r="F4" i="101"/>
  <c r="C30" i="4"/>
  <c r="D14" i="4"/>
  <c r="N19" i="5"/>
  <c r="G30" i="4"/>
  <c r="H14" i="4"/>
  <c r="L14" i="4"/>
  <c r="P7" i="3"/>
  <c r="P10" i="3" s="1"/>
  <c r="O24" i="3"/>
  <c r="O19" i="3"/>
  <c r="K24" i="3"/>
  <c r="B23" i="70"/>
  <c r="H29" i="70"/>
  <c r="R8" i="70"/>
  <c r="B5" i="101"/>
  <c r="D5" i="101" s="1"/>
  <c r="H30" i="3"/>
  <c r="F47" i="3"/>
  <c r="B29" i="70"/>
  <c r="L7" i="3"/>
  <c r="K14" i="3"/>
  <c r="K19" i="3" s="1"/>
  <c r="R72" i="70"/>
  <c r="S88" i="3"/>
  <c r="L63" i="70"/>
  <c r="R74" i="70"/>
  <c r="S56" i="1"/>
  <c r="R75" i="70"/>
  <c r="H63" i="70"/>
  <c r="P63" i="70"/>
  <c r="F27" i="70"/>
  <c r="R71" i="70"/>
  <c r="D7" i="1"/>
  <c r="D19" i="1" s="1"/>
  <c r="C19" i="1"/>
  <c r="R79" i="70"/>
  <c r="R73" i="70"/>
  <c r="G19" i="1"/>
  <c r="H7" i="1"/>
  <c r="H19" i="1" s="1"/>
  <c r="D63" i="70"/>
  <c r="C7" i="6"/>
  <c r="C10" i="6" s="1"/>
  <c r="B24" i="6"/>
  <c r="B25" i="6" s="1"/>
  <c r="B27" i="6" s="1"/>
  <c r="B28" i="6" s="1"/>
  <c r="B19" i="6"/>
  <c r="C29" i="70"/>
  <c r="R62" i="70"/>
  <c r="N23" i="70"/>
  <c r="F41" i="6"/>
  <c r="H24" i="6"/>
  <c r="F19" i="6"/>
  <c r="F30" i="6"/>
  <c r="F31" i="6" s="1"/>
  <c r="F33" i="6" s="1"/>
  <c r="F34" i="6" s="1"/>
  <c r="G14" i="6"/>
  <c r="G19" i="6" s="1"/>
  <c r="J24" i="6"/>
  <c r="J19" i="6"/>
  <c r="F16" i="6"/>
  <c r="M8" i="70"/>
  <c r="L29" i="70"/>
  <c r="G29" i="70"/>
  <c r="I8" i="70"/>
  <c r="K7" i="6"/>
  <c r="R6" i="6"/>
  <c r="I21" i="70"/>
  <c r="R21" i="70"/>
  <c r="G24" i="6"/>
  <c r="G10" i="70"/>
  <c r="O14" i="6"/>
  <c r="O16" i="6" s="1"/>
  <c r="N19" i="6"/>
  <c r="N30" i="6"/>
  <c r="N31" i="6" s="1"/>
  <c r="N33" i="6" s="1"/>
  <c r="N34" i="6" s="1"/>
  <c r="N39" i="6" s="1"/>
  <c r="N4" i="8" s="1"/>
  <c r="E8" i="70"/>
  <c r="G12" i="3"/>
  <c r="G29" i="3" s="1"/>
  <c r="F10" i="5"/>
  <c r="F23" i="5"/>
  <c r="F29" i="3"/>
  <c r="F31" i="3" s="1"/>
  <c r="F33" i="3" s="1"/>
  <c r="F34" i="3" s="1"/>
  <c r="F17" i="3"/>
  <c r="G17" i="4"/>
  <c r="G5" i="5"/>
  <c r="G23" i="5" s="1"/>
  <c r="G26" i="70"/>
  <c r="G27" i="70" s="1"/>
  <c r="D5" i="3"/>
  <c r="J9" i="1"/>
  <c r="N23" i="5"/>
  <c r="N25" i="5" s="1"/>
  <c r="N27" i="5" s="1"/>
  <c r="N28" i="5" s="1"/>
  <c r="C23" i="3"/>
  <c r="J16" i="5"/>
  <c r="F23" i="4"/>
  <c r="F25" i="4" s="1"/>
  <c r="F27" i="4" s="1"/>
  <c r="F28" i="4" s="1"/>
  <c r="B29" i="6"/>
  <c r="B31" i="6" s="1"/>
  <c r="B33" i="6" s="1"/>
  <c r="B34" i="6" s="1"/>
  <c r="K12" i="5"/>
  <c r="L12" i="5" s="1"/>
  <c r="J17" i="1"/>
  <c r="B10" i="4"/>
  <c r="B23" i="4"/>
  <c r="O5" i="5"/>
  <c r="O23" i="5" s="1"/>
  <c r="B16" i="6"/>
  <c r="C5" i="4"/>
  <c r="C23" i="4" s="1"/>
  <c r="B9" i="4"/>
  <c r="C12" i="6"/>
  <c r="C17" i="6" s="1"/>
  <c r="G29" i="6"/>
  <c r="N9" i="5"/>
  <c r="G13" i="70"/>
  <c r="H13" i="70" s="1"/>
  <c r="H14" i="70" s="1"/>
  <c r="G29" i="2"/>
  <c r="G31" i="2" s="1"/>
  <c r="G33" i="2" s="1"/>
  <c r="G34" i="2" s="1"/>
  <c r="H12" i="2"/>
  <c r="G17" i="2"/>
  <c r="B10" i="5"/>
  <c r="B9" i="5"/>
  <c r="B23" i="5"/>
  <c r="B25" i="5" s="1"/>
  <c r="B27" i="5" s="1"/>
  <c r="B28" i="5" s="1"/>
  <c r="D5" i="5"/>
  <c r="C9" i="5"/>
  <c r="C23" i="5"/>
  <c r="C25" i="5" s="1"/>
  <c r="C27" i="5" s="1"/>
  <c r="C28" i="5" s="1"/>
  <c r="H12" i="6"/>
  <c r="H29" i="6" s="1"/>
  <c r="N14" i="70"/>
  <c r="C29" i="2"/>
  <c r="C31" i="2" s="1"/>
  <c r="C33" i="2" s="1"/>
  <c r="C34" i="2" s="1"/>
  <c r="C16" i="2"/>
  <c r="C17" i="2"/>
  <c r="J29" i="2"/>
  <c r="J31" i="2" s="1"/>
  <c r="J33" i="2" s="1"/>
  <c r="J34" i="2" s="1"/>
  <c r="J39" i="2" s="1"/>
  <c r="B8" i="8" s="1"/>
  <c r="J17" i="2"/>
  <c r="J16" i="2"/>
  <c r="F17" i="1"/>
  <c r="F16" i="1"/>
  <c r="J23" i="3"/>
  <c r="J25" i="3" s="1"/>
  <c r="J27" i="3" s="1"/>
  <c r="J28" i="3" s="1"/>
  <c r="J10" i="3"/>
  <c r="J9" i="3"/>
  <c r="O29" i="6"/>
  <c r="J10" i="1"/>
  <c r="F10" i="4"/>
  <c r="F9" i="4"/>
  <c r="K12" i="2"/>
  <c r="F9" i="6"/>
  <c r="F23" i="6"/>
  <c r="F25" i="6" s="1"/>
  <c r="F27" i="6" s="1"/>
  <c r="F28" i="6" s="1"/>
  <c r="F10" i="6"/>
  <c r="G5" i="6"/>
  <c r="G29" i="4"/>
  <c r="H12" i="4"/>
  <c r="O13" i="70"/>
  <c r="K12" i="1"/>
  <c r="L12" i="1" s="1"/>
  <c r="D12" i="2"/>
  <c r="N17" i="1"/>
  <c r="O12" i="1"/>
  <c r="N16" i="1"/>
  <c r="F29" i="5"/>
  <c r="F31" i="5" s="1"/>
  <c r="F33" i="5" s="1"/>
  <c r="F34" i="5" s="1"/>
  <c r="G12" i="5"/>
  <c r="F16" i="5"/>
  <c r="F17" i="5"/>
  <c r="O27" i="70"/>
  <c r="P26" i="70"/>
  <c r="P27" i="70" s="1"/>
  <c r="C29" i="5"/>
  <c r="C17" i="5"/>
  <c r="C16" i="5"/>
  <c r="D12" i="5"/>
  <c r="B29" i="3"/>
  <c r="B31" i="3" s="1"/>
  <c r="B33" i="3" s="1"/>
  <c r="B34" i="3" s="1"/>
  <c r="B17" i="3"/>
  <c r="C12" i="3"/>
  <c r="C16" i="3" s="1"/>
  <c r="B16" i="3"/>
  <c r="N16" i="2"/>
  <c r="N29" i="2"/>
  <c r="N31" i="2" s="1"/>
  <c r="N33" i="2" s="1"/>
  <c r="N34" i="2" s="1"/>
  <c r="N17" i="2"/>
  <c r="J10" i="4"/>
  <c r="J9" i="4"/>
  <c r="K5" i="4"/>
  <c r="J23" i="4"/>
  <c r="J25" i="4" s="1"/>
  <c r="J27" i="4" s="1"/>
  <c r="J28" i="4" s="1"/>
  <c r="N10" i="1"/>
  <c r="N9" i="1"/>
  <c r="O5" i="1"/>
  <c r="K12" i="3"/>
  <c r="J17" i="3"/>
  <c r="J16" i="3"/>
  <c r="J29" i="3"/>
  <c r="J31" i="3" s="1"/>
  <c r="J33" i="3" s="1"/>
  <c r="J34" i="3" s="1"/>
  <c r="J46" i="2"/>
  <c r="R11" i="2"/>
  <c r="N23" i="4"/>
  <c r="N25" i="4" s="1"/>
  <c r="N27" i="4" s="1"/>
  <c r="N28" i="4" s="1"/>
  <c r="N9" i="4"/>
  <c r="O5" i="4"/>
  <c r="N10" i="4"/>
  <c r="R11" i="3"/>
  <c r="J29" i="4"/>
  <c r="J31" i="4" s="1"/>
  <c r="J33" i="4" s="1"/>
  <c r="J34" i="4" s="1"/>
  <c r="J17" i="4"/>
  <c r="J16" i="4"/>
  <c r="O10" i="6"/>
  <c r="O23" i="6"/>
  <c r="O25" i="6" s="1"/>
  <c r="O27" i="6" s="1"/>
  <c r="O28" i="6" s="1"/>
  <c r="P5" i="6"/>
  <c r="O9" i="6"/>
  <c r="B29" i="4"/>
  <c r="B31" i="4" s="1"/>
  <c r="B33" i="4" s="1"/>
  <c r="B34" i="4" s="1"/>
  <c r="B16" i="4"/>
  <c r="B17" i="4"/>
  <c r="O23" i="3"/>
  <c r="O10" i="3"/>
  <c r="D20" i="70"/>
  <c r="J46" i="6"/>
  <c r="B29" i="5"/>
  <c r="B31" i="5" s="1"/>
  <c r="B33" i="5" s="1"/>
  <c r="B34" i="5" s="1"/>
  <c r="B17" i="5"/>
  <c r="B16" i="5"/>
  <c r="G10" i="1"/>
  <c r="G9" i="1"/>
  <c r="G17" i="1"/>
  <c r="G16" i="1"/>
  <c r="H12" i="1"/>
  <c r="F10" i="1"/>
  <c r="F9" i="1"/>
  <c r="B16" i="1"/>
  <c r="B17" i="1"/>
  <c r="O29" i="3"/>
  <c r="P12" i="3"/>
  <c r="O17" i="3"/>
  <c r="O16" i="3"/>
  <c r="R11" i="5"/>
  <c r="J46" i="5"/>
  <c r="K23" i="3"/>
  <c r="L5" i="3"/>
  <c r="B10" i="1"/>
  <c r="C5" i="1"/>
  <c r="B9" i="1"/>
  <c r="O29" i="4"/>
  <c r="N29" i="5"/>
  <c r="N31" i="5" s="1"/>
  <c r="N33" i="5" s="1"/>
  <c r="N34" i="5" s="1"/>
  <c r="O12" i="5"/>
  <c r="N17" i="5"/>
  <c r="N16" i="5"/>
  <c r="B9" i="2"/>
  <c r="B10" i="2"/>
  <c r="B23" i="2"/>
  <c r="B25" i="2" s="1"/>
  <c r="B27" i="2" s="1"/>
  <c r="B28" i="2" s="1"/>
  <c r="H5" i="2"/>
  <c r="G23" i="2"/>
  <c r="G10" i="2"/>
  <c r="G9" i="2"/>
  <c r="C12" i="1"/>
  <c r="P12" i="4"/>
  <c r="N40" i="3"/>
  <c r="F23" i="2"/>
  <c r="F25" i="2" s="1"/>
  <c r="F27" i="2" s="1"/>
  <c r="F28" i="2" s="1"/>
  <c r="F10" i="2"/>
  <c r="F9" i="2"/>
  <c r="D12" i="4"/>
  <c r="C29" i="4"/>
  <c r="C17" i="4"/>
  <c r="C16" i="4"/>
  <c r="F46" i="4"/>
  <c r="R11" i="4"/>
  <c r="G23" i="4"/>
  <c r="G25" i="4" s="1"/>
  <c r="G27" i="4" s="1"/>
  <c r="G28" i="4" s="1"/>
  <c r="H5" i="4"/>
  <c r="G10" i="4"/>
  <c r="G9" i="4"/>
  <c r="C23" i="6"/>
  <c r="D5" i="6"/>
  <c r="C5" i="2"/>
  <c r="K23" i="2"/>
  <c r="L5" i="2"/>
  <c r="K10" i="2"/>
  <c r="R4" i="4"/>
  <c r="J23" i="6"/>
  <c r="K5" i="6"/>
  <c r="J10" i="6"/>
  <c r="J9" i="6"/>
  <c r="L5" i="1"/>
  <c r="K9" i="1"/>
  <c r="K10" i="1"/>
  <c r="N29" i="4"/>
  <c r="N17" i="4"/>
  <c r="N16" i="4"/>
  <c r="N27" i="70"/>
  <c r="O12" i="2"/>
  <c r="J17" i="70"/>
  <c r="G4" i="70"/>
  <c r="C31" i="5" l="1"/>
  <c r="C33" i="5" s="1"/>
  <c r="C34" i="5" s="1"/>
  <c r="C39" i="5" s="1"/>
  <c r="K10" i="8" s="1"/>
  <c r="D19" i="5"/>
  <c r="D24" i="5"/>
  <c r="K13" i="70"/>
  <c r="K14" i="70" s="1"/>
  <c r="B25" i="4"/>
  <c r="B27" i="4" s="1"/>
  <c r="B28" i="4" s="1"/>
  <c r="B39" i="4" s="1"/>
  <c r="J9" i="8" s="1"/>
  <c r="O30" i="102"/>
  <c r="K26" i="70"/>
  <c r="K27" i="70" s="1"/>
  <c r="C31" i="4"/>
  <c r="C33" i="4" s="1"/>
  <c r="C34" i="4" s="1"/>
  <c r="B47" i="6"/>
  <c r="B48" i="6" s="1"/>
  <c r="B50" i="6" s="1"/>
  <c r="B51" i="6" s="1"/>
  <c r="B47" i="2"/>
  <c r="B48" i="2" s="1"/>
  <c r="B50" i="2" s="1"/>
  <c r="B51" i="2" s="1"/>
  <c r="B41" i="2"/>
  <c r="O16" i="103"/>
  <c r="O17" i="103"/>
  <c r="O29" i="103"/>
  <c r="O31" i="103" s="1"/>
  <c r="O33" i="103" s="1"/>
  <c r="O34" i="103" s="1"/>
  <c r="K9" i="3"/>
  <c r="R4" i="3"/>
  <c r="P12" i="103"/>
  <c r="N16" i="103"/>
  <c r="N29" i="103"/>
  <c r="N31" i="103" s="1"/>
  <c r="N33" i="103" s="1"/>
  <c r="N34" i="103" s="1"/>
  <c r="N17" i="103"/>
  <c r="O10" i="103"/>
  <c r="O23" i="103"/>
  <c r="O25" i="103" s="1"/>
  <c r="O27" i="103" s="1"/>
  <c r="O28" i="103" s="1"/>
  <c r="O39" i="103" s="1"/>
  <c r="O7" i="8" s="1"/>
  <c r="O9" i="103"/>
  <c r="P5" i="103"/>
  <c r="K17" i="6"/>
  <c r="L12" i="6"/>
  <c r="L16" i="6" s="1"/>
  <c r="N23" i="103"/>
  <c r="N25" i="103" s="1"/>
  <c r="N27" i="103" s="1"/>
  <c r="N28" i="103" s="1"/>
  <c r="N9" i="103"/>
  <c r="N10" i="103"/>
  <c r="O9" i="3"/>
  <c r="C16" i="103"/>
  <c r="C17" i="103"/>
  <c r="C29" i="103"/>
  <c r="C31" i="103" s="1"/>
  <c r="C33" i="103" s="1"/>
  <c r="C34" i="103" s="1"/>
  <c r="D12" i="103"/>
  <c r="J29" i="103"/>
  <c r="J31" i="103" s="1"/>
  <c r="J33" i="103" s="1"/>
  <c r="J34" i="103" s="1"/>
  <c r="J39" i="103" s="1"/>
  <c r="J16" i="103"/>
  <c r="J17" i="103"/>
  <c r="K10" i="103"/>
  <c r="K23" i="103"/>
  <c r="K25" i="103" s="1"/>
  <c r="K27" i="103" s="1"/>
  <c r="K28" i="103" s="1"/>
  <c r="K9" i="103"/>
  <c r="K12" i="103"/>
  <c r="C23" i="103"/>
  <c r="C25" i="103" s="1"/>
  <c r="C27" i="103" s="1"/>
  <c r="C28" i="103" s="1"/>
  <c r="C10" i="103"/>
  <c r="C9" i="103"/>
  <c r="B29" i="103"/>
  <c r="B31" i="103" s="1"/>
  <c r="B33" i="103" s="1"/>
  <c r="B34" i="103" s="1"/>
  <c r="B17" i="103"/>
  <c r="B16" i="103"/>
  <c r="D5" i="103"/>
  <c r="R4" i="103"/>
  <c r="J46" i="103"/>
  <c r="J48" i="103" s="1"/>
  <c r="J50" i="103" s="1"/>
  <c r="J51" i="103" s="1"/>
  <c r="R11" i="103"/>
  <c r="K16" i="6"/>
  <c r="B23" i="103"/>
  <c r="B25" i="103" s="1"/>
  <c r="B27" i="103" s="1"/>
  <c r="B28" i="103" s="1"/>
  <c r="B9" i="103"/>
  <c r="B10" i="103"/>
  <c r="L5" i="103"/>
  <c r="C34" i="70"/>
  <c r="H5" i="3"/>
  <c r="F40" i="3" s="1"/>
  <c r="P9" i="3"/>
  <c r="D19" i="2"/>
  <c r="K23" i="5"/>
  <c r="K25" i="5" s="1"/>
  <c r="K27" i="5" s="1"/>
  <c r="K28" i="5" s="1"/>
  <c r="P14" i="5"/>
  <c r="O19" i="5"/>
  <c r="G35" i="102"/>
  <c r="D7" i="3"/>
  <c r="D24" i="3" s="1"/>
  <c r="C9" i="3"/>
  <c r="C19" i="3"/>
  <c r="H19" i="2"/>
  <c r="H30" i="2"/>
  <c r="C10" i="3"/>
  <c r="C24" i="3"/>
  <c r="C25" i="3" s="1"/>
  <c r="C27" i="3" s="1"/>
  <c r="C28" i="3" s="1"/>
  <c r="B39" i="3"/>
  <c r="F6" i="8" s="1"/>
  <c r="G14" i="102"/>
  <c r="B25" i="70"/>
  <c r="L14" i="102"/>
  <c r="P30" i="102"/>
  <c r="K19" i="2"/>
  <c r="K9" i="2"/>
  <c r="O9" i="2"/>
  <c r="K30" i="102"/>
  <c r="J35" i="102"/>
  <c r="B30" i="102"/>
  <c r="O14" i="102"/>
  <c r="L30" i="102"/>
  <c r="O35" i="102"/>
  <c r="O10" i="102"/>
  <c r="H30" i="102"/>
  <c r="K35" i="102"/>
  <c r="K10" i="102"/>
  <c r="I8" i="102"/>
  <c r="F35" i="102"/>
  <c r="F10" i="102"/>
  <c r="I24" i="102"/>
  <c r="F26" i="102"/>
  <c r="N35" i="102"/>
  <c r="N10" i="102"/>
  <c r="P14" i="102"/>
  <c r="G30" i="102"/>
  <c r="H35" i="102"/>
  <c r="H10" i="102"/>
  <c r="J30" i="102"/>
  <c r="H14" i="102"/>
  <c r="P35" i="102"/>
  <c r="P10" i="102"/>
  <c r="L35" i="102"/>
  <c r="L10" i="102"/>
  <c r="C13" i="70"/>
  <c r="C14" i="70" s="1"/>
  <c r="K9" i="5"/>
  <c r="L5" i="5"/>
  <c r="L9" i="5" s="1"/>
  <c r="N25" i="2"/>
  <c r="N27" i="2" s="1"/>
  <c r="N28" i="2" s="1"/>
  <c r="N39" i="2" s="1"/>
  <c r="N8" i="8" s="1"/>
  <c r="P5" i="2"/>
  <c r="N40" i="2" s="1"/>
  <c r="G39" i="88"/>
  <c r="D30" i="102"/>
  <c r="D10" i="102"/>
  <c r="D35" i="102"/>
  <c r="D14" i="102"/>
  <c r="C14" i="102"/>
  <c r="C35" i="102"/>
  <c r="C10" i="102"/>
  <c r="B5" i="70"/>
  <c r="G31" i="3"/>
  <c r="G33" i="3" s="1"/>
  <c r="G34" i="3" s="1"/>
  <c r="B12" i="70"/>
  <c r="J25" i="6"/>
  <c r="J27" i="6" s="1"/>
  <c r="J28" i="6" s="1"/>
  <c r="J39" i="6" s="1"/>
  <c r="B4" i="8" s="1"/>
  <c r="B35" i="70"/>
  <c r="B36" i="70" s="1"/>
  <c r="B38" i="70" s="1"/>
  <c r="B39" i="70" s="1"/>
  <c r="B40" i="70" s="1"/>
  <c r="B5" i="8" s="1"/>
  <c r="C9" i="70"/>
  <c r="C11" i="70" s="1"/>
  <c r="G9" i="3"/>
  <c r="B35" i="102"/>
  <c r="B10" i="102"/>
  <c r="R8" i="102"/>
  <c r="B9" i="102"/>
  <c r="B16" i="102" s="1"/>
  <c r="E8" i="102"/>
  <c r="K31" i="6"/>
  <c r="K33" i="6" s="1"/>
  <c r="K34" i="6" s="1"/>
  <c r="C22" i="70"/>
  <c r="C25" i="70" s="1"/>
  <c r="J39" i="5"/>
  <c r="B10" i="8" s="1"/>
  <c r="B18" i="70"/>
  <c r="L30" i="2"/>
  <c r="B25" i="102"/>
  <c r="E24" i="102"/>
  <c r="B26" i="102"/>
  <c r="R24" i="102"/>
  <c r="B30" i="70"/>
  <c r="O17" i="4"/>
  <c r="O16" i="4"/>
  <c r="O25" i="5"/>
  <c r="O27" i="5" s="1"/>
  <c r="O28" i="5" s="1"/>
  <c r="O10" i="2"/>
  <c r="B39" i="2"/>
  <c r="J8" i="8" s="1"/>
  <c r="O31" i="3"/>
  <c r="O33" i="3" s="1"/>
  <c r="O34" i="3" s="1"/>
  <c r="O25" i="3"/>
  <c r="O27" i="3" s="1"/>
  <c r="O28" i="3" s="1"/>
  <c r="H9" i="1"/>
  <c r="H24" i="4"/>
  <c r="F39" i="2"/>
  <c r="F8" i="8" s="1"/>
  <c r="G16" i="6"/>
  <c r="G17" i="6"/>
  <c r="H19" i="4"/>
  <c r="D30" i="3"/>
  <c r="F48" i="3"/>
  <c r="F50" i="3" s="1"/>
  <c r="F51" i="3" s="1"/>
  <c r="J48" i="2"/>
  <c r="J50" i="2" s="1"/>
  <c r="J51" i="2" s="1"/>
  <c r="E40" i="88"/>
  <c r="I40" i="88"/>
  <c r="H5" i="5"/>
  <c r="F40" i="5" s="1"/>
  <c r="R11" i="6"/>
  <c r="F39" i="3"/>
  <c r="B6" i="8" s="1"/>
  <c r="G24" i="3"/>
  <c r="G25" i="3" s="1"/>
  <c r="G27" i="3" s="1"/>
  <c r="G28" i="3" s="1"/>
  <c r="H7" i="3"/>
  <c r="H24" i="3" s="1"/>
  <c r="G10" i="3"/>
  <c r="J41" i="5"/>
  <c r="L19" i="5"/>
  <c r="L24" i="5"/>
  <c r="J47" i="5"/>
  <c r="J48" i="5" s="1"/>
  <c r="J50" i="5" s="1"/>
  <c r="J51" i="5" s="1"/>
  <c r="L30" i="5"/>
  <c r="G24" i="5"/>
  <c r="G25" i="5" s="1"/>
  <c r="G27" i="5" s="1"/>
  <c r="G28" i="5" s="1"/>
  <c r="H7" i="5"/>
  <c r="G19" i="5"/>
  <c r="F25" i="5"/>
  <c r="F27" i="5" s="1"/>
  <c r="F28" i="5" s="1"/>
  <c r="F39" i="5" s="1"/>
  <c r="F10" i="8" s="1"/>
  <c r="F39" i="4"/>
  <c r="F9" i="8" s="1"/>
  <c r="G25" i="2"/>
  <c r="G27" i="2" s="1"/>
  <c r="G28" i="2" s="1"/>
  <c r="G39" i="2" s="1"/>
  <c r="G8" i="8" s="1"/>
  <c r="F39" i="6"/>
  <c r="F4" i="8" s="1"/>
  <c r="P19" i="5"/>
  <c r="N41" i="5"/>
  <c r="P24" i="5"/>
  <c r="N47" i="3"/>
  <c r="N48" i="3" s="1"/>
  <c r="N50" i="3" s="1"/>
  <c r="N51" i="3" s="1"/>
  <c r="P30" i="3"/>
  <c r="L24" i="2"/>
  <c r="J41" i="2"/>
  <c r="L19" i="2"/>
  <c r="P30" i="5"/>
  <c r="N47" i="5"/>
  <c r="N48" i="5" s="1"/>
  <c r="N50" i="5" s="1"/>
  <c r="N51" i="5" s="1"/>
  <c r="B41" i="4"/>
  <c r="D19" i="4"/>
  <c r="D24" i="4"/>
  <c r="K25" i="2"/>
  <c r="K27" i="2" s="1"/>
  <c r="K28" i="2" s="1"/>
  <c r="C25" i="4"/>
  <c r="C27" i="4" s="1"/>
  <c r="C28" i="4" s="1"/>
  <c r="J47" i="4"/>
  <c r="J48" i="4" s="1"/>
  <c r="J50" i="4" s="1"/>
  <c r="J51" i="4" s="1"/>
  <c r="L30" i="4"/>
  <c r="P24" i="4"/>
  <c r="N41" i="4"/>
  <c r="J47" i="6"/>
  <c r="J48" i="6" s="1"/>
  <c r="J50" i="6" s="1"/>
  <c r="J51" i="6" s="1"/>
  <c r="L30" i="6"/>
  <c r="L19" i="4"/>
  <c r="P30" i="2"/>
  <c r="N47" i="2"/>
  <c r="N48" i="2" s="1"/>
  <c r="N50" i="2" s="1"/>
  <c r="N51" i="2" s="1"/>
  <c r="N31" i="4"/>
  <c r="N33" i="4" s="1"/>
  <c r="N34" i="4" s="1"/>
  <c r="N39" i="4" s="1"/>
  <c r="N9" i="8" s="1"/>
  <c r="C9" i="6"/>
  <c r="G31" i="4"/>
  <c r="G33" i="4" s="1"/>
  <c r="G34" i="4" s="1"/>
  <c r="G39" i="4" s="1"/>
  <c r="G9" i="8" s="1"/>
  <c r="D30" i="4"/>
  <c r="B47" i="4"/>
  <c r="B48" i="4" s="1"/>
  <c r="B50" i="4" s="1"/>
  <c r="B51" i="4" s="1"/>
  <c r="K17" i="5"/>
  <c r="D19" i="3"/>
  <c r="H30" i="4"/>
  <c r="F47" i="4"/>
  <c r="F48" i="4" s="1"/>
  <c r="F50" i="4" s="1"/>
  <c r="F51" i="4" s="1"/>
  <c r="O19" i="1"/>
  <c r="P7" i="1"/>
  <c r="P19" i="1" s="1"/>
  <c r="O30" i="4"/>
  <c r="O31" i="4" s="1"/>
  <c r="O33" i="4" s="1"/>
  <c r="O34" i="4" s="1"/>
  <c r="P14" i="4"/>
  <c r="P16" i="4" s="1"/>
  <c r="P7" i="2"/>
  <c r="P9" i="2" s="1"/>
  <c r="O24" i="2"/>
  <c r="O25" i="2" s="1"/>
  <c r="O27" i="2" s="1"/>
  <c r="O28" i="2" s="1"/>
  <c r="O19" i="2"/>
  <c r="L24" i="3"/>
  <c r="J41" i="3"/>
  <c r="N41" i="3"/>
  <c r="N42" i="3" s="1"/>
  <c r="N44" i="3" s="1"/>
  <c r="N45" i="3" s="1"/>
  <c r="P19" i="3"/>
  <c r="P24" i="3"/>
  <c r="P25" i="3" s="1"/>
  <c r="P27" i="3" s="1"/>
  <c r="P28" i="3" s="1"/>
  <c r="K30" i="3"/>
  <c r="L14" i="3"/>
  <c r="K25" i="3"/>
  <c r="K27" i="3" s="1"/>
  <c r="K28" i="3" s="1"/>
  <c r="J39" i="3"/>
  <c r="N6" i="8" s="1"/>
  <c r="Q63" i="70"/>
  <c r="H10" i="1"/>
  <c r="P14" i="6"/>
  <c r="O30" i="6"/>
  <c r="O31" i="6" s="1"/>
  <c r="O33" i="6" s="1"/>
  <c r="O34" i="6" s="1"/>
  <c r="O39" i="6" s="1"/>
  <c r="O4" i="8" s="1"/>
  <c r="O19" i="6"/>
  <c r="L7" i="6"/>
  <c r="K19" i="6"/>
  <c r="K24" i="6"/>
  <c r="C19" i="6"/>
  <c r="D7" i="6"/>
  <c r="D9" i="6" s="1"/>
  <c r="C24" i="6"/>
  <c r="C25" i="6" s="1"/>
  <c r="C27" i="6" s="1"/>
  <c r="C28" i="6" s="1"/>
  <c r="G30" i="6"/>
  <c r="G31" i="6" s="1"/>
  <c r="G33" i="6" s="1"/>
  <c r="G34" i="6" s="1"/>
  <c r="H14" i="6"/>
  <c r="H16" i="6" s="1"/>
  <c r="O17" i="6"/>
  <c r="B39" i="6"/>
  <c r="J4" i="8" s="1"/>
  <c r="G17" i="3"/>
  <c r="H12" i="3"/>
  <c r="H16" i="3" s="1"/>
  <c r="G16" i="3"/>
  <c r="G10" i="5"/>
  <c r="G9" i="5"/>
  <c r="D26" i="70"/>
  <c r="D27" i="70" s="1"/>
  <c r="O10" i="5"/>
  <c r="B40" i="3"/>
  <c r="D23" i="3"/>
  <c r="N39" i="5"/>
  <c r="N10" i="8" s="1"/>
  <c r="K29" i="5"/>
  <c r="K31" i="5" s="1"/>
  <c r="K33" i="5" s="1"/>
  <c r="K34" i="5" s="1"/>
  <c r="H26" i="70"/>
  <c r="H27" i="70" s="1"/>
  <c r="C29" i="6"/>
  <c r="C31" i="6" s="1"/>
  <c r="C33" i="6" s="1"/>
  <c r="C34" i="6" s="1"/>
  <c r="K16" i="5"/>
  <c r="C16" i="6"/>
  <c r="G14" i="70"/>
  <c r="P5" i="5"/>
  <c r="P9" i="5" s="1"/>
  <c r="O9" i="5"/>
  <c r="K17" i="1"/>
  <c r="D12" i="6"/>
  <c r="D29" i="6" s="1"/>
  <c r="D31" i="6" s="1"/>
  <c r="D33" i="6" s="1"/>
  <c r="D34" i="6" s="1"/>
  <c r="D5" i="4"/>
  <c r="C9" i="4"/>
  <c r="C10" i="4"/>
  <c r="H29" i="2"/>
  <c r="H17" i="2"/>
  <c r="H16" i="2"/>
  <c r="Q26" i="70"/>
  <c r="K16" i="1"/>
  <c r="B39" i="5"/>
  <c r="J10" i="8" s="1"/>
  <c r="D23" i="5"/>
  <c r="D9" i="5"/>
  <c r="D10" i="5"/>
  <c r="B40" i="5"/>
  <c r="B42" i="5" s="1"/>
  <c r="B44" i="5" s="1"/>
  <c r="B45" i="5" s="1"/>
  <c r="J19" i="8" s="1"/>
  <c r="O14" i="70"/>
  <c r="P13" i="70"/>
  <c r="P14" i="70" s="1"/>
  <c r="D29" i="2"/>
  <c r="D31" i="2" s="1"/>
  <c r="D33" i="2" s="1"/>
  <c r="D34" i="2" s="1"/>
  <c r="D16" i="2"/>
  <c r="D17" i="2"/>
  <c r="H29" i="4"/>
  <c r="H17" i="4"/>
  <c r="H16" i="4"/>
  <c r="G29" i="5"/>
  <c r="G31" i="5" s="1"/>
  <c r="G33" i="5" s="1"/>
  <c r="G34" i="5" s="1"/>
  <c r="G17" i="5"/>
  <c r="G16" i="5"/>
  <c r="H12" i="5"/>
  <c r="O16" i="1"/>
  <c r="P12" i="1"/>
  <c r="O17" i="1"/>
  <c r="G10" i="6"/>
  <c r="G23" i="6"/>
  <c r="G25" i="6" s="1"/>
  <c r="G27" i="6" s="1"/>
  <c r="G28" i="6" s="1"/>
  <c r="H5" i="6"/>
  <c r="G9" i="6"/>
  <c r="K29" i="2"/>
  <c r="K31" i="2" s="1"/>
  <c r="K33" i="2" s="1"/>
  <c r="K34" i="2" s="1"/>
  <c r="K16" i="2"/>
  <c r="K17" i="2"/>
  <c r="L12" i="2"/>
  <c r="H23" i="4"/>
  <c r="H10" i="4"/>
  <c r="H9" i="4"/>
  <c r="F40" i="4"/>
  <c r="F42" i="4" s="1"/>
  <c r="F44" i="4" s="1"/>
  <c r="F45" i="4" s="1"/>
  <c r="L13" i="70"/>
  <c r="L14" i="70" s="1"/>
  <c r="L23" i="2"/>
  <c r="J40" i="2"/>
  <c r="L9" i="2"/>
  <c r="L10" i="2"/>
  <c r="D12" i="1"/>
  <c r="C16" i="1"/>
  <c r="C17" i="1"/>
  <c r="H23" i="2"/>
  <c r="H25" i="2" s="1"/>
  <c r="H27" i="2" s="1"/>
  <c r="H28" i="2" s="1"/>
  <c r="H9" i="2"/>
  <c r="F40" i="2"/>
  <c r="F42" i="2" s="1"/>
  <c r="F44" i="2" s="1"/>
  <c r="F45" i="2" s="1"/>
  <c r="F17" i="8" s="1"/>
  <c r="H10" i="2"/>
  <c r="C10" i="1"/>
  <c r="C9" i="1"/>
  <c r="D5" i="1"/>
  <c r="H17" i="1"/>
  <c r="H16" i="1"/>
  <c r="K29" i="4"/>
  <c r="K31" i="4" s="1"/>
  <c r="K33" i="4" s="1"/>
  <c r="K34" i="4" s="1"/>
  <c r="K17" i="4"/>
  <c r="K16" i="4"/>
  <c r="L12" i="3"/>
  <c r="K17" i="3"/>
  <c r="K16" i="3"/>
  <c r="K29" i="3"/>
  <c r="D29" i="5"/>
  <c r="D31" i="5" s="1"/>
  <c r="D33" i="5" s="1"/>
  <c r="D34" i="5" s="1"/>
  <c r="D17" i="5"/>
  <c r="D16" i="5"/>
  <c r="L16" i="1"/>
  <c r="L17" i="1"/>
  <c r="B40" i="6"/>
  <c r="D23" i="6"/>
  <c r="D29" i="4"/>
  <c r="D17" i="4"/>
  <c r="D16" i="4"/>
  <c r="P29" i="4"/>
  <c r="L29" i="6"/>
  <c r="F7" i="70"/>
  <c r="D34" i="70"/>
  <c r="P23" i="6"/>
  <c r="P25" i="6" s="1"/>
  <c r="P27" i="6" s="1"/>
  <c r="P28" i="6" s="1"/>
  <c r="P9" i="6"/>
  <c r="P10" i="6"/>
  <c r="N40" i="6"/>
  <c r="N42" i="6" s="1"/>
  <c r="N44" i="6" s="1"/>
  <c r="N45" i="6" s="1"/>
  <c r="O10" i="1"/>
  <c r="P5" i="1"/>
  <c r="O9" i="1"/>
  <c r="K9" i="4"/>
  <c r="K10" i="4"/>
  <c r="K23" i="4"/>
  <c r="K25" i="4" s="1"/>
  <c r="K27" i="4" s="1"/>
  <c r="K28" i="4" s="1"/>
  <c r="L5" i="4"/>
  <c r="C17" i="3"/>
  <c r="C29" i="3"/>
  <c r="C31" i="3" s="1"/>
  <c r="C33" i="3" s="1"/>
  <c r="C34" i="3" s="1"/>
  <c r="D12" i="3"/>
  <c r="K9" i="6"/>
  <c r="K10" i="6"/>
  <c r="K23" i="6"/>
  <c r="L5" i="6"/>
  <c r="D5" i="2"/>
  <c r="C23" i="2"/>
  <c r="C25" i="2" s="1"/>
  <c r="C27" i="2" s="1"/>
  <c r="C28" i="2" s="1"/>
  <c r="C39" i="2" s="1"/>
  <c r="K8" i="8" s="1"/>
  <c r="C10" i="2"/>
  <c r="C9" i="2"/>
  <c r="O29" i="5"/>
  <c r="O31" i="5" s="1"/>
  <c r="O33" i="5" s="1"/>
  <c r="O34" i="5" s="1"/>
  <c r="P12" i="5"/>
  <c r="O17" i="5"/>
  <c r="O16" i="5"/>
  <c r="P29" i="3"/>
  <c r="P16" i="3"/>
  <c r="P17" i="3"/>
  <c r="F20" i="70"/>
  <c r="L29" i="5"/>
  <c r="L17" i="5"/>
  <c r="L16" i="5"/>
  <c r="P12" i="2"/>
  <c r="O29" i="2"/>
  <c r="O31" i="2" s="1"/>
  <c r="O33" i="2" s="1"/>
  <c r="O34" i="2" s="1"/>
  <c r="O17" i="2"/>
  <c r="O16" i="2"/>
  <c r="L10" i="1"/>
  <c r="L9" i="1"/>
  <c r="L23" i="3"/>
  <c r="J40" i="3"/>
  <c r="L10" i="3"/>
  <c r="L9" i="3"/>
  <c r="J39" i="4"/>
  <c r="B9" i="8" s="1"/>
  <c r="O23" i="4"/>
  <c r="O25" i="4" s="1"/>
  <c r="O27" i="4" s="1"/>
  <c r="O28" i="4" s="1"/>
  <c r="P5" i="4"/>
  <c r="O9" i="4"/>
  <c r="O10" i="4"/>
  <c r="K17" i="70"/>
  <c r="H4" i="70"/>
  <c r="D25" i="5" l="1"/>
  <c r="D27" i="5" s="1"/>
  <c r="D28" i="5" s="1"/>
  <c r="C39" i="4"/>
  <c r="K9" i="8" s="1"/>
  <c r="L26" i="70"/>
  <c r="L27" i="70" s="1"/>
  <c r="L17" i="6"/>
  <c r="N39" i="103"/>
  <c r="N7" i="8" s="1"/>
  <c r="H23" i="3"/>
  <c r="H25" i="3" s="1"/>
  <c r="H27" i="3" s="1"/>
  <c r="H28" i="3" s="1"/>
  <c r="J40" i="5"/>
  <c r="P17" i="103"/>
  <c r="P16" i="103"/>
  <c r="P29" i="103"/>
  <c r="P31" i="103" s="1"/>
  <c r="P33" i="103" s="1"/>
  <c r="P34" i="103" s="1"/>
  <c r="P10" i="103"/>
  <c r="N40" i="103"/>
  <c r="N42" i="103" s="1"/>
  <c r="N44" i="103" s="1"/>
  <c r="N45" i="103" s="1"/>
  <c r="N16" i="8" s="1"/>
  <c r="P9" i="103"/>
  <c r="P23" i="103"/>
  <c r="P25" i="103" s="1"/>
  <c r="P27" i="103" s="1"/>
  <c r="P28" i="103" s="1"/>
  <c r="C39" i="103"/>
  <c r="K7" i="8" s="1"/>
  <c r="L10" i="103"/>
  <c r="L9" i="103"/>
  <c r="J40" i="103"/>
  <c r="J42" i="103" s="1"/>
  <c r="J44" i="103" s="1"/>
  <c r="J45" i="103" s="1"/>
  <c r="L23" i="103"/>
  <c r="L25" i="103" s="1"/>
  <c r="L27" i="103" s="1"/>
  <c r="L28" i="103" s="1"/>
  <c r="D23" i="103"/>
  <c r="D25" i="103" s="1"/>
  <c r="D27" i="103" s="1"/>
  <c r="D28" i="103" s="1"/>
  <c r="B40" i="103"/>
  <c r="B42" i="103" s="1"/>
  <c r="B44" i="103" s="1"/>
  <c r="B45" i="103" s="1"/>
  <c r="J16" i="8" s="1"/>
  <c r="D10" i="103"/>
  <c r="D9" i="103"/>
  <c r="B39" i="103"/>
  <c r="J7" i="8" s="1"/>
  <c r="K29" i="103"/>
  <c r="K31" i="103" s="1"/>
  <c r="K33" i="103" s="1"/>
  <c r="K34" i="103" s="1"/>
  <c r="K39" i="103" s="1"/>
  <c r="K16" i="103"/>
  <c r="K17" i="103"/>
  <c r="L12" i="103"/>
  <c r="D29" i="103"/>
  <c r="D31" i="103" s="1"/>
  <c r="D33" i="103" s="1"/>
  <c r="D34" i="103" s="1"/>
  <c r="D16" i="103"/>
  <c r="D17" i="103"/>
  <c r="H9" i="5"/>
  <c r="D10" i="3"/>
  <c r="D25" i="3"/>
  <c r="D27" i="3" s="1"/>
  <c r="D28" i="3" s="1"/>
  <c r="D13" i="70"/>
  <c r="D14" i="70" s="1"/>
  <c r="P23" i="2"/>
  <c r="D9" i="3"/>
  <c r="B41" i="3"/>
  <c r="B42" i="3" s="1"/>
  <c r="B44" i="3" s="1"/>
  <c r="B45" i="3" s="1"/>
  <c r="F15" i="8" s="1"/>
  <c r="H31" i="2"/>
  <c r="H33" i="2" s="1"/>
  <c r="H34" i="2" s="1"/>
  <c r="H39" i="2" s="1"/>
  <c r="H8" i="8" s="1"/>
  <c r="C39" i="3"/>
  <c r="G6" i="8" s="1"/>
  <c r="L23" i="5"/>
  <c r="L25" i="5" s="1"/>
  <c r="L27" i="5" s="1"/>
  <c r="L28" i="5" s="1"/>
  <c r="H25" i="4"/>
  <c r="H27" i="4" s="1"/>
  <c r="H28" i="4" s="1"/>
  <c r="O39" i="3"/>
  <c r="K6" i="8" s="1"/>
  <c r="L10" i="5"/>
  <c r="H23" i="5"/>
  <c r="J15" i="8"/>
  <c r="G39" i="3"/>
  <c r="C6" i="8" s="1"/>
  <c r="K25" i="6"/>
  <c r="K27" i="6" s="1"/>
  <c r="K28" i="6" s="1"/>
  <c r="K39" i="6" s="1"/>
  <c r="C4" i="8" s="1"/>
  <c r="C24" i="70"/>
  <c r="K39" i="5"/>
  <c r="C10" i="8" s="1"/>
  <c r="C30" i="70"/>
  <c r="C5" i="70"/>
  <c r="H9" i="3"/>
  <c r="D9" i="70"/>
  <c r="D11" i="70" s="1"/>
  <c r="H19" i="3"/>
  <c r="C35" i="70"/>
  <c r="C36" i="70" s="1"/>
  <c r="C38" i="70" s="1"/>
  <c r="C39" i="70" s="1"/>
  <c r="C40" i="70" s="1"/>
  <c r="C5" i="8" s="1"/>
  <c r="C12" i="70"/>
  <c r="F41" i="3"/>
  <c r="F42" i="3" s="1"/>
  <c r="F44" i="3" s="1"/>
  <c r="F45" i="3" s="1"/>
  <c r="B15" i="8" s="1"/>
  <c r="H10" i="3"/>
  <c r="B33" i="102"/>
  <c r="B32" i="102"/>
  <c r="B31" i="102"/>
  <c r="B21" i="102"/>
  <c r="B27" i="102"/>
  <c r="C25" i="102"/>
  <c r="B28" i="102"/>
  <c r="C18" i="70"/>
  <c r="D22" i="70"/>
  <c r="B17" i="102"/>
  <c r="B12" i="102"/>
  <c r="B15" i="102"/>
  <c r="B36" i="102"/>
  <c r="C9" i="102"/>
  <c r="B11" i="102"/>
  <c r="B5" i="102"/>
  <c r="L25" i="3"/>
  <c r="L27" i="3" s="1"/>
  <c r="L28" i="3" s="1"/>
  <c r="P10" i="2"/>
  <c r="P17" i="4"/>
  <c r="O39" i="5"/>
  <c r="O10" i="8" s="1"/>
  <c r="D31" i="4"/>
  <c r="D33" i="4" s="1"/>
  <c r="D34" i="4" s="1"/>
  <c r="P31" i="3"/>
  <c r="P33" i="3" s="1"/>
  <c r="P34" i="3" s="1"/>
  <c r="P39" i="3" s="1"/>
  <c r="L6" i="8" s="1"/>
  <c r="L31" i="6"/>
  <c r="L33" i="6" s="1"/>
  <c r="L34" i="6" s="1"/>
  <c r="L31" i="5"/>
  <c r="L33" i="5" s="1"/>
  <c r="L34" i="5" s="1"/>
  <c r="H29" i="3"/>
  <c r="H31" i="3" s="1"/>
  <c r="H33" i="3" s="1"/>
  <c r="H34" i="3" s="1"/>
  <c r="G39" i="5"/>
  <c r="G10" i="8" s="1"/>
  <c r="D16" i="6"/>
  <c r="K39" i="2"/>
  <c r="C8" i="8" s="1"/>
  <c r="J42" i="2"/>
  <c r="J44" i="2" s="1"/>
  <c r="J45" i="2" s="1"/>
  <c r="B17" i="8" s="1"/>
  <c r="J42" i="5"/>
  <c r="J44" i="5" s="1"/>
  <c r="J45" i="5" s="1"/>
  <c r="B19" i="8" s="1"/>
  <c r="F41" i="5"/>
  <c r="F42" i="5" s="1"/>
  <c r="F44" i="5" s="1"/>
  <c r="F45" i="5" s="1"/>
  <c r="F19" i="8" s="1"/>
  <c r="H19" i="5"/>
  <c r="H24" i="5"/>
  <c r="H10" i="5"/>
  <c r="P19" i="4"/>
  <c r="O39" i="2"/>
  <c r="O8" i="8" s="1"/>
  <c r="O39" i="4"/>
  <c r="O9" i="8" s="1"/>
  <c r="L25" i="2"/>
  <c r="L27" i="2" s="1"/>
  <c r="L28" i="2" s="1"/>
  <c r="N41" i="2"/>
  <c r="N42" i="2" s="1"/>
  <c r="N44" i="2" s="1"/>
  <c r="N45" i="2" s="1"/>
  <c r="N17" i="8" s="1"/>
  <c r="P24" i="2"/>
  <c r="P25" i="2" s="1"/>
  <c r="P27" i="2" s="1"/>
  <c r="P28" i="2" s="1"/>
  <c r="P19" i="2"/>
  <c r="F18" i="8"/>
  <c r="D10" i="6"/>
  <c r="G39" i="6"/>
  <c r="G4" i="8" s="1"/>
  <c r="H31" i="4"/>
  <c r="H33" i="4" s="1"/>
  <c r="H34" i="4" s="1"/>
  <c r="H39" i="4" s="1"/>
  <c r="H9" i="8" s="1"/>
  <c r="N47" i="4"/>
  <c r="N48" i="4" s="1"/>
  <c r="N50" i="4" s="1"/>
  <c r="N51" i="4" s="1"/>
  <c r="P30" i="4"/>
  <c r="P31" i="4" s="1"/>
  <c r="P33" i="4" s="1"/>
  <c r="P34" i="4" s="1"/>
  <c r="L30" i="3"/>
  <c r="J47" i="3"/>
  <c r="J48" i="3" s="1"/>
  <c r="J50" i="3" s="1"/>
  <c r="J51" i="3" s="1"/>
  <c r="J42" i="3"/>
  <c r="J44" i="3" s="1"/>
  <c r="J45" i="3" s="1"/>
  <c r="K31" i="3"/>
  <c r="K33" i="3" s="1"/>
  <c r="K34" i="3" s="1"/>
  <c r="K39" i="3" s="1"/>
  <c r="O6" i="8" s="1"/>
  <c r="L19" i="3"/>
  <c r="C39" i="6"/>
  <c r="K4" i="8" s="1"/>
  <c r="H17" i="6"/>
  <c r="F47" i="6"/>
  <c r="F48" i="6" s="1"/>
  <c r="F50" i="6" s="1"/>
  <c r="F51" i="6" s="1"/>
  <c r="H30" i="6"/>
  <c r="H31" i="6" s="1"/>
  <c r="H33" i="6" s="1"/>
  <c r="H34" i="6" s="1"/>
  <c r="H19" i="6"/>
  <c r="D19" i="6"/>
  <c r="B41" i="6"/>
  <c r="B42" i="6" s="1"/>
  <c r="B44" i="6" s="1"/>
  <c r="B45" i="6" s="1"/>
  <c r="J14" i="8" s="1"/>
  <c r="D24" i="6"/>
  <c r="D25" i="6" s="1"/>
  <c r="D27" i="6" s="1"/>
  <c r="D28" i="6" s="1"/>
  <c r="D39" i="6" s="1"/>
  <c r="L4" i="8" s="1"/>
  <c r="P30" i="6"/>
  <c r="P31" i="6" s="1"/>
  <c r="P33" i="6" s="1"/>
  <c r="P34" i="6" s="1"/>
  <c r="P39" i="6" s="1"/>
  <c r="P4" i="8" s="1"/>
  <c r="N47" i="6"/>
  <c r="N48" i="6" s="1"/>
  <c r="N50" i="6" s="1"/>
  <c r="N51" i="6" s="1"/>
  <c r="N14" i="8" s="1"/>
  <c r="P19" i="6"/>
  <c r="P16" i="6"/>
  <c r="P17" i="6"/>
  <c r="J41" i="6"/>
  <c r="L24" i="6"/>
  <c r="L19" i="6"/>
  <c r="H17" i="3"/>
  <c r="D39" i="5"/>
  <c r="L10" i="8" s="1"/>
  <c r="P23" i="5"/>
  <c r="P25" i="5" s="1"/>
  <c r="P27" i="5" s="1"/>
  <c r="P28" i="5" s="1"/>
  <c r="N40" i="5"/>
  <c r="N42" i="5" s="1"/>
  <c r="N44" i="5" s="1"/>
  <c r="N45" i="5" s="1"/>
  <c r="N19" i="8" s="1"/>
  <c r="P10" i="5"/>
  <c r="Q13" i="70"/>
  <c r="D17" i="6"/>
  <c r="D23" i="4"/>
  <c r="D25" i="4" s="1"/>
  <c r="D27" i="4" s="1"/>
  <c r="D28" i="4" s="1"/>
  <c r="D10" i="4"/>
  <c r="D9" i="4"/>
  <c r="B40" i="4"/>
  <c r="B42" i="4" s="1"/>
  <c r="B44" i="4" s="1"/>
  <c r="B45" i="4" s="1"/>
  <c r="J18" i="8" s="1"/>
  <c r="L29" i="2"/>
  <c r="L31" i="2" s="1"/>
  <c r="L33" i="2" s="1"/>
  <c r="L34" i="2" s="1"/>
  <c r="L16" i="2"/>
  <c r="L17" i="2"/>
  <c r="K39" i="4"/>
  <c r="C9" i="8" s="1"/>
  <c r="H9" i="6"/>
  <c r="H10" i="6"/>
  <c r="F40" i="6"/>
  <c r="F42" i="6" s="1"/>
  <c r="F44" i="6" s="1"/>
  <c r="F45" i="6" s="1"/>
  <c r="H23" i="6"/>
  <c r="H25" i="6" s="1"/>
  <c r="H27" i="6" s="1"/>
  <c r="H28" i="6" s="1"/>
  <c r="P17" i="1"/>
  <c r="P16" i="1"/>
  <c r="H29" i="5"/>
  <c r="H31" i="5" s="1"/>
  <c r="H33" i="5" s="1"/>
  <c r="H34" i="5" s="1"/>
  <c r="H17" i="5"/>
  <c r="H16" i="5"/>
  <c r="D23" i="2"/>
  <c r="D25" i="2" s="1"/>
  <c r="D27" i="2" s="1"/>
  <c r="D28" i="2" s="1"/>
  <c r="D39" i="2" s="1"/>
  <c r="L8" i="8" s="1"/>
  <c r="D10" i="2"/>
  <c r="D9" i="2"/>
  <c r="B40" i="2"/>
  <c r="B42" i="2" s="1"/>
  <c r="B44" i="2" s="1"/>
  <c r="B45" i="2" s="1"/>
  <c r="J17" i="8" s="1"/>
  <c r="F34" i="70"/>
  <c r="G7" i="70"/>
  <c r="D9" i="1"/>
  <c r="D10" i="1"/>
  <c r="P23" i="4"/>
  <c r="P25" i="4" s="1"/>
  <c r="P27" i="4" s="1"/>
  <c r="P28" i="4" s="1"/>
  <c r="P9" i="4"/>
  <c r="P10" i="4"/>
  <c r="N40" i="4"/>
  <c r="N42" i="4" s="1"/>
  <c r="N44" i="4" s="1"/>
  <c r="N45" i="4" s="1"/>
  <c r="J40" i="6"/>
  <c r="L23" i="6"/>
  <c r="L10" i="6"/>
  <c r="L9" i="6"/>
  <c r="L9" i="4"/>
  <c r="L23" i="4"/>
  <c r="L25" i="4" s="1"/>
  <c r="L27" i="4" s="1"/>
  <c r="L28" i="4" s="1"/>
  <c r="L10" i="4"/>
  <c r="J40" i="4"/>
  <c r="J42" i="4" s="1"/>
  <c r="J44" i="4" s="1"/>
  <c r="J45" i="4" s="1"/>
  <c r="B18" i="8" s="1"/>
  <c r="D17" i="1"/>
  <c r="D16" i="1"/>
  <c r="G20" i="70"/>
  <c r="D17" i="3"/>
  <c r="D16" i="3"/>
  <c r="D29" i="3"/>
  <c r="D31" i="3" s="1"/>
  <c r="D33" i="3" s="1"/>
  <c r="D34" i="3" s="1"/>
  <c r="P29" i="2"/>
  <c r="P31" i="2" s="1"/>
  <c r="P33" i="2" s="1"/>
  <c r="P34" i="2" s="1"/>
  <c r="P16" i="2"/>
  <c r="P17" i="2"/>
  <c r="P17" i="5"/>
  <c r="P29" i="5"/>
  <c r="P31" i="5" s="1"/>
  <c r="P33" i="5" s="1"/>
  <c r="P34" i="5" s="1"/>
  <c r="P16" i="5"/>
  <c r="P9" i="1"/>
  <c r="P10" i="1"/>
  <c r="L29" i="3"/>
  <c r="L16" i="3"/>
  <c r="L17" i="3"/>
  <c r="L29" i="4"/>
  <c r="L31" i="4" s="1"/>
  <c r="L33" i="4" s="1"/>
  <c r="L34" i="4" s="1"/>
  <c r="L16" i="4"/>
  <c r="L17" i="4"/>
  <c r="L17" i="70"/>
  <c r="J4" i="70"/>
  <c r="M26" i="70" l="1"/>
  <c r="P39" i="103"/>
  <c r="P7" i="8" s="1"/>
  <c r="D39" i="103"/>
  <c r="L7" i="8" s="1"/>
  <c r="L29" i="103"/>
  <c r="L31" i="103" s="1"/>
  <c r="L33" i="103" s="1"/>
  <c r="L34" i="103" s="1"/>
  <c r="L39" i="103" s="1"/>
  <c r="L17" i="103"/>
  <c r="L16" i="103"/>
  <c r="H25" i="5"/>
  <c r="H27" i="5" s="1"/>
  <c r="H28" i="5" s="1"/>
  <c r="H39" i="5" s="1"/>
  <c r="H10" i="8" s="1"/>
  <c r="D39" i="3"/>
  <c r="H6" i="8" s="1"/>
  <c r="D35" i="70"/>
  <c r="D36" i="70" s="1"/>
  <c r="D38" i="70" s="1"/>
  <c r="D39" i="70" s="1"/>
  <c r="D40" i="70" s="1"/>
  <c r="D5" i="8" s="1"/>
  <c r="F9" i="70"/>
  <c r="F12" i="70" s="1"/>
  <c r="D30" i="70"/>
  <c r="D5" i="70"/>
  <c r="D12" i="70"/>
  <c r="C17" i="102"/>
  <c r="C16" i="102"/>
  <c r="C15" i="102"/>
  <c r="C5" i="102"/>
  <c r="D9" i="102"/>
  <c r="D17" i="102" s="1"/>
  <c r="C36" i="102"/>
  <c r="C11" i="102"/>
  <c r="C12" i="102"/>
  <c r="C31" i="102"/>
  <c r="C33" i="102"/>
  <c r="C32" i="102"/>
  <c r="C27" i="102"/>
  <c r="C21" i="102"/>
  <c r="D25" i="102"/>
  <c r="C28" i="102"/>
  <c r="D18" i="70"/>
  <c r="F22" i="70"/>
  <c r="D25" i="70"/>
  <c r="D24" i="70"/>
  <c r="D39" i="4"/>
  <c r="L9" i="8" s="1"/>
  <c r="N15" i="8"/>
  <c r="F14" i="8"/>
  <c r="L39" i="5"/>
  <c r="D10" i="8" s="1"/>
  <c r="H39" i="3"/>
  <c r="D6" i="8" s="1"/>
  <c r="L25" i="6"/>
  <c r="L27" i="6" s="1"/>
  <c r="L28" i="6" s="1"/>
  <c r="L39" i="6" s="1"/>
  <c r="D4" i="8" s="1"/>
  <c r="P39" i="4"/>
  <c r="P9" i="8" s="1"/>
  <c r="L39" i="2"/>
  <c r="D8" i="8" s="1"/>
  <c r="P39" i="2"/>
  <c r="P8" i="8" s="1"/>
  <c r="L39" i="4"/>
  <c r="D9" i="8" s="1"/>
  <c r="N18" i="8"/>
  <c r="L31" i="3"/>
  <c r="L33" i="3" s="1"/>
  <c r="L34" i="3" s="1"/>
  <c r="L39" i="3" s="1"/>
  <c r="P6" i="8" s="1"/>
  <c r="J42" i="6"/>
  <c r="J44" i="6" s="1"/>
  <c r="J45" i="6" s="1"/>
  <c r="B14" i="8" s="1"/>
  <c r="H39" i="6"/>
  <c r="H4" i="8" s="1"/>
  <c r="P39" i="5"/>
  <c r="P10" i="8" s="1"/>
  <c r="H20" i="70"/>
  <c r="G34" i="70"/>
  <c r="H7" i="70"/>
  <c r="N17" i="70"/>
  <c r="K4" i="70"/>
  <c r="F30" i="70" l="1"/>
  <c r="F35" i="70"/>
  <c r="F36" i="70" s="1"/>
  <c r="F38" i="70" s="1"/>
  <c r="F39" i="70" s="1"/>
  <c r="F40" i="70" s="1"/>
  <c r="F5" i="8" s="1"/>
  <c r="F11" i="70"/>
  <c r="G9" i="70"/>
  <c r="G11" i="70" s="1"/>
  <c r="F5" i="70"/>
  <c r="D32" i="102"/>
  <c r="D31" i="102"/>
  <c r="D33" i="102"/>
  <c r="D28" i="102"/>
  <c r="D27" i="102"/>
  <c r="D21" i="102"/>
  <c r="F25" i="102"/>
  <c r="F18" i="70"/>
  <c r="G22" i="70"/>
  <c r="F25" i="70"/>
  <c r="F24" i="70"/>
  <c r="D15" i="102"/>
  <c r="D16" i="102"/>
  <c r="D36" i="102"/>
  <c r="F9" i="102"/>
  <c r="D12" i="102"/>
  <c r="D11" i="102"/>
  <c r="D5" i="102"/>
  <c r="J20" i="70"/>
  <c r="H34" i="70"/>
  <c r="J7" i="70"/>
  <c r="O17" i="70"/>
  <c r="L4" i="70"/>
  <c r="G12" i="70" l="1"/>
  <c r="G5" i="70"/>
  <c r="H9" i="70"/>
  <c r="H12" i="70" s="1"/>
  <c r="G35" i="70"/>
  <c r="G36" i="70" s="1"/>
  <c r="G38" i="70" s="1"/>
  <c r="G39" i="70" s="1"/>
  <c r="G40" i="70" s="1"/>
  <c r="G5" i="8" s="1"/>
  <c r="H22" i="70"/>
  <c r="G25" i="70"/>
  <c r="G24" i="70"/>
  <c r="G18" i="70"/>
  <c r="G30" i="70"/>
  <c r="F16" i="102"/>
  <c r="F15" i="102"/>
  <c r="F17" i="102"/>
  <c r="F5" i="102"/>
  <c r="F12" i="102"/>
  <c r="F11" i="102"/>
  <c r="F36" i="102"/>
  <c r="G9" i="102"/>
  <c r="F33" i="102"/>
  <c r="F32" i="102"/>
  <c r="F31" i="102"/>
  <c r="F28" i="102"/>
  <c r="F21" i="102"/>
  <c r="G25" i="102"/>
  <c r="F27" i="102"/>
  <c r="K20" i="70"/>
  <c r="K7" i="70"/>
  <c r="J34" i="70"/>
  <c r="P17" i="70"/>
  <c r="N4" i="70"/>
  <c r="H35" i="70" l="1"/>
  <c r="H36" i="70" s="1"/>
  <c r="H38" i="70" s="1"/>
  <c r="H39" i="70" s="1"/>
  <c r="H40" i="70" s="1"/>
  <c r="H5" i="8" s="1"/>
  <c r="H30" i="70"/>
  <c r="H5" i="70"/>
  <c r="H11" i="70"/>
  <c r="J9" i="70"/>
  <c r="J12" i="70" s="1"/>
  <c r="G33" i="102"/>
  <c r="G32" i="102"/>
  <c r="G31" i="102"/>
  <c r="G28" i="102"/>
  <c r="G27" i="102"/>
  <c r="H25" i="102"/>
  <c r="G21" i="102"/>
  <c r="G17" i="102"/>
  <c r="G16" i="102"/>
  <c r="G15" i="102"/>
  <c r="G5" i="102"/>
  <c r="G36" i="102"/>
  <c r="G12" i="102"/>
  <c r="H9" i="102"/>
  <c r="G11" i="102"/>
  <c r="H18" i="70"/>
  <c r="J22" i="70"/>
  <c r="H24" i="70"/>
  <c r="H25" i="70"/>
  <c r="K34" i="70"/>
  <c r="L7" i="70"/>
  <c r="L20" i="70"/>
  <c r="O4" i="70"/>
  <c r="J35" i="70" l="1"/>
  <c r="J36" i="70" s="1"/>
  <c r="J38" i="70" s="1"/>
  <c r="J39" i="70" s="1"/>
  <c r="J40" i="70" s="1"/>
  <c r="J5" i="8" s="1"/>
  <c r="J11" i="70"/>
  <c r="K9" i="70"/>
  <c r="K11" i="70" s="1"/>
  <c r="J30" i="70"/>
  <c r="J5" i="70"/>
  <c r="K22" i="70"/>
  <c r="J18" i="70"/>
  <c r="J25" i="70"/>
  <c r="J24" i="70"/>
  <c r="H17" i="102"/>
  <c r="H16" i="102"/>
  <c r="H15" i="102"/>
  <c r="H11" i="102"/>
  <c r="H12" i="102"/>
  <c r="H5" i="102"/>
  <c r="J9" i="102"/>
  <c r="H36" i="102"/>
  <c r="H31" i="102"/>
  <c r="H33" i="102"/>
  <c r="H32" i="102"/>
  <c r="H27" i="102"/>
  <c r="H21" i="102"/>
  <c r="J25" i="102"/>
  <c r="H28" i="102"/>
  <c r="N20" i="70"/>
  <c r="N7" i="70"/>
  <c r="L34" i="70"/>
  <c r="P4" i="70"/>
  <c r="L9" i="70" l="1"/>
  <c r="L12" i="70" s="1"/>
  <c r="K30" i="70"/>
  <c r="K12" i="70"/>
  <c r="K5" i="70"/>
  <c r="K35" i="70"/>
  <c r="K36" i="70" s="1"/>
  <c r="K38" i="70" s="1"/>
  <c r="K39" i="70" s="1"/>
  <c r="K5" i="8" s="1"/>
  <c r="J32" i="102"/>
  <c r="J31" i="102"/>
  <c r="J33" i="102"/>
  <c r="J27" i="102"/>
  <c r="J21" i="102"/>
  <c r="K25" i="102"/>
  <c r="J28" i="102"/>
  <c r="J15" i="102"/>
  <c r="J17" i="102"/>
  <c r="J16" i="102"/>
  <c r="J12" i="102"/>
  <c r="J11" i="102"/>
  <c r="J36" i="102"/>
  <c r="J5" i="102"/>
  <c r="K9" i="102"/>
  <c r="L22" i="70"/>
  <c r="K18" i="70"/>
  <c r="K25" i="70"/>
  <c r="K24" i="70"/>
  <c r="O20" i="70"/>
  <c r="N34" i="70"/>
  <c r="O7" i="70"/>
  <c r="L11" i="70" l="1"/>
  <c r="L30" i="70"/>
  <c r="L35" i="70"/>
  <c r="L36" i="70" s="1"/>
  <c r="L38" i="70" s="1"/>
  <c r="L39" i="70" s="1"/>
  <c r="L40" i="70" s="1"/>
  <c r="L5" i="8" s="1"/>
  <c r="L11" i="8" s="1"/>
  <c r="N9" i="70"/>
  <c r="N11" i="70" s="1"/>
  <c r="L5" i="70"/>
  <c r="K33" i="102"/>
  <c r="K32" i="102"/>
  <c r="K31" i="102"/>
  <c r="K21" i="102"/>
  <c r="K28" i="102"/>
  <c r="L25" i="102"/>
  <c r="K27" i="102"/>
  <c r="L18" i="70"/>
  <c r="N22" i="70"/>
  <c r="L25" i="70"/>
  <c r="L24" i="70"/>
  <c r="K16" i="102"/>
  <c r="K15" i="102"/>
  <c r="K17" i="102"/>
  <c r="K11" i="102"/>
  <c r="K5" i="102"/>
  <c r="K36" i="102"/>
  <c r="L9" i="102"/>
  <c r="K12" i="102"/>
  <c r="O34" i="70"/>
  <c r="P7" i="70"/>
  <c r="P20" i="70"/>
  <c r="N35" i="70" l="1"/>
  <c r="N36" i="70" s="1"/>
  <c r="N38" i="70" s="1"/>
  <c r="N39" i="70" s="1"/>
  <c r="N40" i="70" s="1"/>
  <c r="N5" i="8" s="1"/>
  <c r="N12" i="70"/>
  <c r="N5" i="70"/>
  <c r="O9" i="70"/>
  <c r="O35" i="70" s="1"/>
  <c r="O36" i="70" s="1"/>
  <c r="O38" i="70" s="1"/>
  <c r="O39" i="70" s="1"/>
  <c r="O40" i="70" s="1"/>
  <c r="O5" i="8" s="1"/>
  <c r="N30" i="70"/>
  <c r="L17" i="102"/>
  <c r="L16" i="102"/>
  <c r="L15" i="102"/>
  <c r="L5" i="102"/>
  <c r="L36" i="102"/>
  <c r="L12" i="102"/>
  <c r="N9" i="102"/>
  <c r="L11" i="102"/>
  <c r="L33" i="102"/>
  <c r="L32" i="102"/>
  <c r="L31" i="102"/>
  <c r="L27" i="102"/>
  <c r="N25" i="102"/>
  <c r="L21" i="102"/>
  <c r="L28" i="102"/>
  <c r="O22" i="70"/>
  <c r="N18" i="70"/>
  <c r="N24" i="70"/>
  <c r="N25" i="70"/>
  <c r="P34" i="70"/>
  <c r="B41" i="70"/>
  <c r="O11" i="70" l="1"/>
  <c r="O5" i="70"/>
  <c r="P9" i="70"/>
  <c r="P12" i="70" s="1"/>
  <c r="O12" i="70"/>
  <c r="O30" i="70"/>
  <c r="P22" i="70"/>
  <c r="O18" i="70"/>
  <c r="O25" i="70"/>
  <c r="O24" i="70"/>
  <c r="N17" i="102"/>
  <c r="N16" i="102"/>
  <c r="N15" i="102"/>
  <c r="N12" i="102"/>
  <c r="N11" i="102"/>
  <c r="N5" i="102"/>
  <c r="O9" i="102"/>
  <c r="N36" i="102"/>
  <c r="N31" i="102"/>
  <c r="N33" i="102"/>
  <c r="N32" i="102"/>
  <c r="N27" i="102"/>
  <c r="N21" i="102"/>
  <c r="O25" i="102"/>
  <c r="N28" i="102"/>
  <c r="P35" i="70" l="1"/>
  <c r="P36" i="70" s="1"/>
  <c r="P38" i="70" s="1"/>
  <c r="P39" i="70" s="1"/>
  <c r="P40" i="70" s="1"/>
  <c r="P5" i="8" s="1"/>
  <c r="P30" i="70"/>
  <c r="P11" i="70"/>
  <c r="B42" i="70"/>
  <c r="B43" i="70" s="1"/>
  <c r="B45" i="70" s="1"/>
  <c r="B46" i="70" s="1"/>
  <c r="B23" i="8" s="1"/>
  <c r="P5" i="70"/>
  <c r="O32" i="102"/>
  <c r="O31" i="102"/>
  <c r="O33" i="102"/>
  <c r="O27" i="102"/>
  <c r="O21" i="102"/>
  <c r="P25" i="102"/>
  <c r="O28" i="102"/>
  <c r="O15" i="102"/>
  <c r="O17" i="102"/>
  <c r="O16" i="102"/>
  <c r="O36" i="102"/>
  <c r="O5" i="102"/>
  <c r="P9" i="102"/>
  <c r="O12" i="102"/>
  <c r="O11" i="102"/>
  <c r="P18" i="70"/>
  <c r="P24" i="70"/>
  <c r="P25" i="70"/>
  <c r="P16" i="102" l="1"/>
  <c r="P15" i="102"/>
  <c r="P17" i="102"/>
  <c r="P11" i="102"/>
  <c r="P5" i="102"/>
  <c r="P36" i="102"/>
  <c r="P12" i="102"/>
  <c r="P33" i="102"/>
  <c r="P32" i="102"/>
  <c r="P31" i="102"/>
  <c r="P28" i="102"/>
  <c r="P27" i="102"/>
  <c r="P21" i="102"/>
</calcChain>
</file>

<file path=xl/comments1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>
  <authors>
    <author>katarzynao</author>
  </authors>
  <commentList>
    <comment ref="A38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39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40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3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7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8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66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67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68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9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0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9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</commentList>
</comments>
</file>

<file path=xl/comments10.xml><?xml version="1.0" encoding="utf-8"?>
<comments xmlns="http://schemas.openxmlformats.org/spreadsheetml/2006/main">
  <authors>
    <author>Handlowy1</author>
  </authors>
  <commentList>
    <comment ref="I5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Wmarcu 2016 otrzymaliśmy fakturę z Gliwic na usługę serwisową dla 
WAY2WEB – 150 zł. (obniż marżę)
Marek
</t>
        </r>
      </text>
    </comment>
  </commentList>
</comments>
</file>

<file path=xl/sharedStrings.xml><?xml version="1.0" encoding="utf-8"?>
<sst xmlns="http://schemas.openxmlformats.org/spreadsheetml/2006/main" count="1478" uniqueCount="255">
  <si>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</si>
  <si>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</si>
  <si>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</si>
  <si>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</si>
  <si>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</si>
  <si>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</si>
  <si>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</si>
  <si>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</si>
  <si>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</si>
  <si>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</si>
  <si>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</si>
  <si>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</si>
  <si>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</si>
  <si>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</si>
  <si>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</si>
  <si>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</si>
  <si>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</si>
  <si>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</si>
  <si>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</si>
  <si>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</si>
  <si>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</si>
  <si>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</si>
  <si>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</si>
  <si>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CL-S700</t>
  </si>
  <si>
    <t>CL-S703</t>
  </si>
  <si>
    <t>CLP 8301</t>
  </si>
  <si>
    <t>SUMA:</t>
  </si>
  <si>
    <t>SPRZEDAŻ DRUKAREK</t>
  </si>
  <si>
    <t>CL-S703R</t>
  </si>
  <si>
    <t>CL-S700R</t>
  </si>
  <si>
    <t>PREMIA KWARTALNA</t>
  </si>
  <si>
    <t>Piotr Choma</t>
  </si>
  <si>
    <t>Krzysztof Szwajdych</t>
  </si>
  <si>
    <t>PREMIE</t>
  </si>
  <si>
    <t>PREMIA MIESIĘCZNA</t>
  </si>
  <si>
    <t>INNE</t>
  </si>
  <si>
    <t>CL-S521</t>
  </si>
  <si>
    <t>CL-S621</t>
  </si>
  <si>
    <t>CL-S631</t>
  </si>
  <si>
    <t>Premia dodatkowa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</si>
  <si>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</si>
  <si>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</si>
  <si>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</si>
  <si>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</si>
  <si>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</si>
  <si>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</si>
  <si>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</si>
  <si>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</si>
  <si>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</si>
  <si>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</si>
  <si>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</si>
  <si>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</si>
  <si>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</si>
  <si>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</si>
  <si>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</si>
  <si>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</si>
  <si>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</si>
  <si>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</si>
  <si>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</si>
  <si>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</si>
  <si>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</si>
  <si>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</si>
  <si>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</si>
  <si>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</si>
  <si>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</si>
  <si>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</si>
  <si>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</si>
  <si>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</si>
  <si>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</si>
  <si>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</si>
  <si>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</si>
  <si>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</si>
  <si>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</si>
  <si>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</si>
  <si>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</si>
  <si>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</si>
  <si>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</si>
  <si>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</si>
  <si>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</si>
  <si>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</si>
  <si>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</si>
  <si>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</si>
  <si>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Wskaźnik Premia dodatkowa</t>
  </si>
  <si>
    <t>CL-S6621</t>
  </si>
  <si>
    <t>ZEBRA</t>
  </si>
  <si>
    <t>Łukasz Łuszczek</t>
  </si>
  <si>
    <t>Mirosław Zagaja</t>
  </si>
  <si>
    <t>I KWARTAŁ</t>
  </si>
  <si>
    <t>II KWARTAŁ</t>
  </si>
  <si>
    <t>III KWARTAŁ</t>
  </si>
  <si>
    <t>IV KWARTAŁ</t>
  </si>
  <si>
    <t>Wynagrodzenie zasadnicze</t>
  </si>
  <si>
    <t>Bartłomiej Biskupski</t>
  </si>
  <si>
    <t>Realizacja Wskaźnika Premia dodatklowa</t>
  </si>
  <si>
    <t>Poziom realizacji Wskaźnika Premia dodatklowa</t>
  </si>
  <si>
    <t>Wysokość premii dodatklowej</t>
  </si>
  <si>
    <t>Mnożnik premii dodatkowej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</si>
  <si>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</si>
  <si>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</si>
  <si>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</si>
  <si>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</si>
  <si>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</si>
  <si>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</si>
  <si>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</si>
  <si>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</si>
  <si>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</si>
  <si>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</si>
  <si>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</si>
  <si>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</si>
  <si>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</si>
  <si>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Bartłomiej </t>
  </si>
  <si>
    <t>DZIAŁ:</t>
  </si>
  <si>
    <t>PLAN SPRZEDAŻY ORAZ INDYWIDUALNE PLANY SPRZEDAŻY WSKAŹNIKA OBRÓT</t>
  </si>
  <si>
    <t>`</t>
  </si>
  <si>
    <t>INDYWIDUALNY PLANY SPRZEDAŻY 2014 Mirosław Zagaja</t>
  </si>
  <si>
    <t>Raport za miesiąc:</t>
  </si>
  <si>
    <t>paździer.</t>
  </si>
  <si>
    <t>Suma</t>
  </si>
  <si>
    <t>Ilość nowych Klientów:</t>
  </si>
  <si>
    <t>Ilość Klientów przekaz. z Gliwic lub zm. nazwę/NIP.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</si>
  <si>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</si>
  <si>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</si>
  <si>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</si>
  <si>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</si>
  <si>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</si>
  <si>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</si>
  <si>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</si>
  <si>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przekazanych podmiotów z Marketingu:</t>
  </si>
  <si>
    <t>Ilość przekazanych podmiotów do prowadzenia od KDH: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</si>
  <si>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</si>
  <si>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</si>
  <si>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</si>
  <si>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</si>
  <si>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</si>
  <si>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</si>
  <si>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</si>
  <si>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</si>
  <si>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DORADCA KLIENTA (DK) – stanowisko pracownika DH, któremu przydzielana jest pod opiekę grupa stałych</t>
  </si>
  <si>
    <t>Klientów Firmy do obsługi i rozwoju oraz Indywidualny Plan Sprzedaży. Obowiązuje kwota bazowa</t>
  </si>
  <si>
    <t>wynagrodzenia zasadniczego 2400,00 PLN brutto. Zmiana wynagrodzenia możliwa jest za zgodą Kierownika DH,</t>
  </si>
  <si>
    <t>po ocenie pracy.</t>
  </si>
  <si>
    <t>KONSULTANT ds. HANDLOWYCH (KDH) - stanowisko pracownika DH, któremu przydzielana jest pod opiekę</t>
  </si>
  <si>
    <t>grupa stałych Klientów Firmy do obsługi i rozwoju oraz Indywidualny Plan Sprzedaży. Obowiązuje kwota bazowa</t>
  </si>
  <si>
    <t>wynagrodzenia zasadniczego 2700,00 PLN brutto. Zmiana wynagrodzenia możliwa jest za zgodą Kierownika DH,</t>
  </si>
  <si>
    <t>SPECJALISTA ds. HANDLOWYCH (SDH) - stanowisko pracownika DH, który posiada doświadczenie w sprzedaży</t>
  </si>
  <si>
    <t>produktów oferowanych przez Firmę, nawiązywaniu relacji z Klientami oraz w prowadzeniu dokumentacji.</t>
  </si>
  <si>
    <t>Pracownikowi przydzielana jest pod opiekę, grupa stałych Klientów Firmy do rozwoju (część to: klienci kat. A, B</t>
  </si>
  <si>
    <t>oraz klienci z potencjałem A, B), oraz Indywidualny Plan Sprzedaży. Obowiązuje kwota bazowa wynagrodzenia</t>
  </si>
  <si>
    <t>zasadniczego 3500,00 PLN brutto. Zmiana wynagrodzenia możliwa jest za zgodą Kierownika DH, po ocenie pracy.</t>
  </si>
  <si>
    <t>SPECJALISTA ds. KLUCZOWYCH KLIENTÓW (SDKK) – stanowisko pracownika DH, który notuje stały rozwój oraz</t>
  </si>
  <si>
    <t>realizuje Indywidualny Plan Sprzedaży. Wyróżnia się pod względem umiejętności sprzedaży całego asortymentu,</t>
  </si>
  <si>
    <t>prowadzenia bez zarzutów klientów z kategorii A, B, prowadzenia dokumentacji oraz projektów VIP.</t>
  </si>
  <si>
    <t>Pracownikowi przydzielana jest pod opiekę, grupa stałych Klientów Firmy do obsługi i rozwoju (klienci kat. A, B</t>
  </si>
  <si>
    <t>zasadniczego 4400,00 PLN brutto. Awans na to stanowisko oraz zmiana wynagrodzenia możliwa za zgodą</t>
  </si>
  <si>
    <t>Kierownika DH, po ocenie pracy.</t>
  </si>
  <si>
    <t>PREMIA DODATKOWA</t>
  </si>
  <si>
    <t>n</t>
  </si>
  <si>
    <t>s</t>
  </si>
  <si>
    <t>p</t>
  </si>
  <si>
    <t>KW I</t>
  </si>
  <si>
    <t>Styczeń</t>
  </si>
  <si>
    <t>Luty</t>
  </si>
  <si>
    <t xml:space="preserve">Marzec </t>
  </si>
  <si>
    <t>Obrót</t>
  </si>
  <si>
    <t>TS</t>
  </si>
  <si>
    <t>MZ</t>
  </si>
  <si>
    <t>LL</t>
  </si>
  <si>
    <t>BB</t>
  </si>
  <si>
    <t>PC</t>
  </si>
  <si>
    <t>KS</t>
  </si>
  <si>
    <t xml:space="preserve">Wskaźnik Premia Kwartalna Marża </t>
  </si>
  <si>
    <t>Wskaźnik Premia Kwartalna Obrót</t>
  </si>
  <si>
    <t>KW II</t>
  </si>
  <si>
    <t>KW III</t>
  </si>
  <si>
    <t>KW IV</t>
  </si>
  <si>
    <t>suma ROK</t>
  </si>
  <si>
    <t>PLAN I KW Tomasz Sypień</t>
  </si>
  <si>
    <t>PLAN I KW ŁUKASZ ŁUSZCZEK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</si>
  <si>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</si>
  <si>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</si>
  <si>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</si>
  <si>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</si>
  <si>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</si>
  <si>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Suma IKW</t>
  </si>
  <si>
    <t>1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</si>
  <si>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</si>
  <si>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</si>
  <si>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</si>
  <si>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</si>
  <si>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</si>
  <si>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Wzrost Marży 2015 w stos do Marży 2014</t>
  </si>
  <si>
    <t>Wzrost Obrotu 2015 w stos do Obrotu 2014</t>
  </si>
  <si>
    <t>MINIMUM</t>
  </si>
  <si>
    <t>PLAN</t>
  </si>
  <si>
    <t>Kwartalny Plan Sprzedaży Obrót</t>
  </si>
  <si>
    <t xml:space="preserve">Kwartalny Plan Sprzedaży Marża </t>
  </si>
  <si>
    <t xml:space="preserve">Sumaryczna Kwartalna Realizacja Planu Sprzedaży Marża </t>
  </si>
  <si>
    <t>Sumaryczna Kwartalna Realizacja Planu Sprzedaży Obrót</t>
  </si>
  <si>
    <t xml:space="preserve">MAJ </t>
  </si>
  <si>
    <t>PLAN II KW ŁUKASZ ŁUSZCZEK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</si>
  <si>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</si>
  <si>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</si>
  <si>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</si>
  <si>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</si>
  <si>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</si>
  <si>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</si>
  <si>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</si>
  <si>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ŁUKASZ ŁUSZCZEK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</si>
  <si>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</si>
  <si>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</si>
  <si>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</si>
  <si>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</si>
  <si>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</si>
  <si>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ŁUKASZ ŁUSZCZEK</t>
  </si>
  <si>
    <t>PLAN IV KW  Piotr Choma</t>
  </si>
  <si>
    <t>ŁŁ</t>
  </si>
  <si>
    <t>CLE-720</t>
  </si>
  <si>
    <t>Sumaryczny Obrót 2015</t>
  </si>
  <si>
    <t>Obrót 2015</t>
  </si>
  <si>
    <t>Marża 2015</t>
  </si>
  <si>
    <t>Sumaryczna Marża 2015</t>
  </si>
  <si>
    <t>PLANY SPRZEDAŻY 2016</t>
  </si>
  <si>
    <t>Q1</t>
  </si>
  <si>
    <t>2016 PLAN</t>
  </si>
  <si>
    <t>2016 MINIMUM</t>
  </si>
  <si>
    <t>2016 CEL</t>
  </si>
  <si>
    <t>Realizacja MINIMUM</t>
  </si>
  <si>
    <t>Realizacja CEL</t>
  </si>
  <si>
    <t>Wzrost Obrotu 2016 w stos do Obrotu 2015</t>
  </si>
  <si>
    <t>Wzrost Marży 2016 w stos do Marży 2015</t>
  </si>
  <si>
    <t>Pracownik</t>
  </si>
  <si>
    <t>Grupa</t>
  </si>
  <si>
    <t>Towar</t>
  </si>
  <si>
    <t>Ilość</t>
  </si>
  <si>
    <t>Jm</t>
  </si>
  <si>
    <t>Brutto</t>
  </si>
  <si>
    <t>Netto</t>
  </si>
  <si>
    <t>Koszt</t>
  </si>
  <si>
    <t>Zysk</t>
  </si>
  <si>
    <t>(Razem sprzedaż)</t>
  </si>
  <si>
    <r>
      <t>Realizacja PLAN</t>
    </r>
    <r>
      <rPr>
        <b/>
        <sz val="7"/>
        <color indexed="10"/>
        <rFont val="Arial"/>
        <family val="2"/>
        <charset val="238"/>
      </rPr>
      <t xml:space="preserve"> (CEL STRATEGICZNY)</t>
    </r>
  </si>
  <si>
    <r>
      <t xml:space="preserve">Realizacja PLAN </t>
    </r>
    <r>
      <rPr>
        <b/>
        <sz val="7"/>
        <color indexed="10"/>
        <rFont val="Arial"/>
        <family val="2"/>
        <charset val="238"/>
      </rPr>
      <t xml:space="preserve"> (CEL STRATEGICZNY)</t>
    </r>
  </si>
  <si>
    <t>Q2</t>
  </si>
  <si>
    <t>Kwiecień</t>
  </si>
  <si>
    <t>Maj</t>
  </si>
  <si>
    <t>Czerwiec</t>
  </si>
  <si>
    <t xml:space="preserve"> </t>
  </si>
  <si>
    <t>CLE-730</t>
  </si>
  <si>
    <t>Artur Surówka</t>
  </si>
  <si>
    <t>AS</t>
  </si>
  <si>
    <t>PLAN II KW Artur Surówka</t>
  </si>
  <si>
    <t>PLAN I KW Artur Surówka</t>
  </si>
  <si>
    <t>PLAN IV KW Artur Surówka</t>
  </si>
  <si>
    <t>PLAN III KW Artur Surówka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</si>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</sst>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_-* #,##0\ _z_ł_-;\-* #,##0\ _z_ł_-;_-* &quot;-&quot;??\ _z_ł_-;_-@_-"/>
  </numFmts>
  <fonts count="35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color indexed="17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b/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sz val="8"/>
      <color indexed="23"/>
      <name val="Arial CE"/>
      <charset val="238"/>
    </font>
    <font>
      <sz val="10"/>
      <color indexed="23"/>
      <name val="Arial CE"/>
      <charset val="238"/>
    </font>
    <font>
      <b/>
      <sz val="10"/>
      <color indexed="23"/>
      <name val="Arial CE"/>
      <charset val="238"/>
    </font>
    <font>
      <b/>
      <sz val="10"/>
      <color indexed="17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55"/>
      <name val="Arial CE"/>
      <charset val="238"/>
    </font>
    <font>
      <sz val="10"/>
      <color indexed="55"/>
      <name val="Arial CE"/>
      <charset val="238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55"/>
      <name val="Arial CE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53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b/>
      <sz val="8"/>
      <color indexed="55"/>
      <name val="Arial"/>
      <family val="2"/>
    </font>
    <font>
      <sz val="10"/>
      <color indexed="55"/>
      <name val="Arial CE"/>
      <charset val="238"/>
    </font>
    <font>
      <b/>
      <sz val="8"/>
      <color indexed="55"/>
      <name val="Arial CE"/>
      <family val="2"/>
      <charset val="238"/>
    </font>
    <font>
      <b/>
      <sz val="8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5"/>
      <name val="Arial"/>
      <family val="2"/>
    </font>
    <font>
      <b/>
      <sz val="7"/>
      <color indexed="55"/>
      <name val="Arial"/>
      <family val="2"/>
    </font>
    <font>
      <b/>
      <sz val="7"/>
      <color indexed="55"/>
      <name val="Arial CE"/>
      <family val="2"/>
      <charset val="238"/>
    </font>
    <font>
      <b/>
      <sz val="7"/>
      <color indexed="55"/>
      <name val="Arial CE"/>
      <charset val="238"/>
    </font>
    <font>
      <sz val="7"/>
      <color indexed="53"/>
      <name val="Arial"/>
      <family val="2"/>
    </font>
    <font>
      <b/>
      <sz val="7"/>
      <color indexed="53"/>
      <name val="Arial CE"/>
      <family val="2"/>
      <charset val="238"/>
    </font>
    <font>
      <b/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b/>
      <sz val="7"/>
      <color indexed="17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sz val="7"/>
      <color indexed="10"/>
      <name val="Arial"/>
      <family val="2"/>
      <charset val="238"/>
    </font>
    <font>
      <sz val="7"/>
      <color indexed="23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color theme="1"/>
      <name val="Arial CE"/>
      <charset val="238"/>
    </font>
    <font>
      <b/>
      <sz val="8"/>
      <color theme="0" tint="-0.249977111117893"/>
      <name val="Arial CE"/>
      <family val="2"/>
      <charset val="238"/>
    </font>
  </fonts>
  <fills count="6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159">
    <xf numFmtId="0" fontId="0" fillId="0" borderId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3" fillId="19" borderId="0" applyNumberFormat="0" applyBorder="0" applyAlignment="0" applyProtection="0"/>
    <xf numFmtId="0" fontId="283" fillId="20" borderId="0" applyNumberFormat="0" applyBorder="0" applyAlignment="0" applyProtection="0"/>
    <xf numFmtId="0" fontId="283" fillId="21" borderId="0" applyNumberFormat="0" applyBorder="0" applyAlignment="0" applyProtection="0"/>
    <xf numFmtId="0" fontId="283" fillId="22" borderId="0" applyNumberFormat="0" applyBorder="0" applyAlignment="0" applyProtection="0"/>
    <xf numFmtId="0" fontId="283" fillId="23" borderId="0" applyNumberFormat="0" applyBorder="0" applyAlignment="0" applyProtection="0"/>
    <xf numFmtId="0" fontId="283" fillId="24" borderId="0" applyNumberFormat="0" applyBorder="0" applyAlignment="0" applyProtection="0"/>
    <xf numFmtId="0" fontId="283" fillId="25" borderId="0" applyNumberFormat="0" applyBorder="0" applyAlignment="0" applyProtection="0"/>
    <xf numFmtId="0" fontId="283" fillId="26" borderId="0" applyNumberFormat="0" applyBorder="0" applyAlignment="0" applyProtection="0"/>
    <xf numFmtId="0" fontId="283" fillId="27" borderId="0" applyNumberFormat="0" applyBorder="0" applyAlignment="0" applyProtection="0"/>
    <xf numFmtId="0" fontId="283" fillId="28" borderId="0" applyNumberFormat="0" applyBorder="0" applyAlignment="0" applyProtection="0"/>
    <xf numFmtId="0" fontId="283" fillId="29" borderId="0" applyNumberFormat="0" applyBorder="0" applyAlignment="0" applyProtection="0"/>
    <xf numFmtId="0" fontId="283" fillId="30" borderId="0" applyNumberFormat="0" applyBorder="0" applyAlignment="0" applyProtection="0"/>
    <xf numFmtId="0" fontId="284" fillId="31" borderId="44" applyNumberFormat="0" applyAlignment="0" applyProtection="0"/>
    <xf numFmtId="0" fontId="285" fillId="32" borderId="45" applyNumberFormat="0" applyAlignment="0" applyProtection="0"/>
    <xf numFmtId="0" fontId="286" fillId="33" borderId="0" applyNumberFormat="0" applyBorder="0" applyAlignment="0" applyProtection="0"/>
    <xf numFmtId="43" fontId="197" fillId="0" borderId="0" applyFont="0" applyFill="0" applyBorder="0" applyAlignment="0" applyProtection="0"/>
    <xf numFmtId="0" fontId="287" fillId="0" borderId="46" applyNumberFormat="0" applyFill="0" applyAlignment="0" applyProtection="0"/>
    <xf numFmtId="0" fontId="288" fillId="34" borderId="47" applyNumberFormat="0" applyAlignment="0" applyProtection="0"/>
    <xf numFmtId="0" fontId="289" fillId="0" borderId="48" applyNumberFormat="0" applyFill="0" applyAlignment="0" applyProtection="0"/>
    <xf numFmtId="0" fontId="290" fillId="0" borderId="49" applyNumberFormat="0" applyFill="0" applyAlignment="0" applyProtection="0"/>
    <xf numFmtId="0" fontId="291" fillId="0" borderId="50" applyNumberFormat="0" applyFill="0" applyAlignment="0" applyProtection="0"/>
    <xf numFmtId="0" fontId="291" fillId="0" borderId="0" applyNumberFormat="0" applyFill="0" applyBorder="0" applyAlignment="0" applyProtection="0"/>
    <xf numFmtId="0" fontId="292" fillId="35" borderId="0" applyNumberFormat="0" applyBorder="0" applyAlignment="0" applyProtection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197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00" fillId="0" borderId="0"/>
    <xf numFmtId="0" fontId="293" fillId="32" borderId="44" applyNumberFormat="0" applyAlignment="0" applyProtection="0"/>
    <xf numFmtId="9" fontId="197" fillId="0" borderId="0" applyFont="0" applyFill="0" applyBorder="0" applyAlignment="0" applyProtection="0"/>
    <xf numFmtId="9" fontId="197" fillId="0" borderId="0" applyFont="0" applyFill="0" applyBorder="0" applyAlignment="0" applyProtection="0"/>
    <xf numFmtId="0" fontId="294" fillId="0" borderId="51" applyNumberFormat="0" applyFill="0" applyAlignment="0" applyProtection="0"/>
    <xf numFmtId="0" fontId="295" fillId="0" borderId="0" applyNumberFormat="0" applyFill="0" applyBorder="0" applyAlignment="0" applyProtection="0"/>
    <xf numFmtId="0" fontId="296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189" fillId="36" borderId="52" applyNumberFormat="0" applyFont="0" applyAlignment="0" applyProtection="0"/>
    <xf numFmtId="0" fontId="138" fillId="36" borderId="52" applyNumberFormat="0" applyFont="0" applyAlignment="0" applyProtection="0"/>
    <xf numFmtId="0" fontId="99" fillId="36" borderId="52" applyNumberFormat="0" applyFont="0" applyAlignment="0" applyProtection="0"/>
    <xf numFmtId="0" fontId="98" fillId="36" borderId="52" applyNumberFormat="0" applyFont="0" applyAlignment="0" applyProtection="0"/>
    <xf numFmtId="0" fontId="97" fillId="36" borderId="52" applyNumberFormat="0" applyFont="0" applyAlignment="0" applyProtection="0"/>
    <xf numFmtId="0" fontId="96" fillId="36" borderId="52" applyNumberFormat="0" applyFont="0" applyAlignment="0" applyProtection="0"/>
    <xf numFmtId="0" fontId="95" fillId="36" borderId="52" applyNumberFormat="0" applyFont="0" applyAlignment="0" applyProtection="0"/>
    <xf numFmtId="0" fontId="94" fillId="36" borderId="52" applyNumberFormat="0" applyFont="0" applyAlignment="0" applyProtection="0"/>
    <xf numFmtId="0" fontId="93" fillId="36" borderId="52" applyNumberFormat="0" applyFont="0" applyAlignment="0" applyProtection="0"/>
    <xf numFmtId="0" fontId="92" fillId="36" borderId="52" applyNumberFormat="0" applyFont="0" applyAlignment="0" applyProtection="0"/>
    <xf numFmtId="0" fontId="91" fillId="36" borderId="52" applyNumberFormat="0" applyFont="0" applyAlignment="0" applyProtection="0"/>
    <xf numFmtId="0" fontId="90" fillId="36" borderId="52" applyNumberFormat="0" applyFont="0" applyAlignment="0" applyProtection="0"/>
    <xf numFmtId="0" fontId="188" fillId="36" borderId="52" applyNumberFormat="0" applyFont="0" applyAlignment="0" applyProtection="0"/>
    <xf numFmtId="0" fontId="138" fillId="36" borderId="52" applyNumberFormat="0" applyFont="0" applyAlignment="0" applyProtection="0"/>
    <xf numFmtId="0" fontId="89" fillId="36" borderId="52" applyNumberFormat="0" applyFont="0" applyAlignment="0" applyProtection="0"/>
    <xf numFmtId="0" fontId="88" fillId="36" borderId="52" applyNumberFormat="0" applyFont="0" applyAlignment="0" applyProtection="0"/>
    <xf numFmtId="0" fontId="87" fillId="36" borderId="52" applyNumberFormat="0" applyFont="0" applyAlignment="0" applyProtection="0"/>
    <xf numFmtId="0" fontId="86" fillId="36" borderId="52" applyNumberFormat="0" applyFont="0" applyAlignment="0" applyProtection="0"/>
    <xf numFmtId="0" fontId="85" fillId="36" borderId="52" applyNumberFormat="0" applyFont="0" applyAlignment="0" applyProtection="0"/>
    <xf numFmtId="0" fontId="84" fillId="36" borderId="52" applyNumberFormat="0" applyFont="0" applyAlignment="0" applyProtection="0"/>
    <xf numFmtId="0" fontId="83" fillId="36" borderId="52" applyNumberFormat="0" applyFont="0" applyAlignment="0" applyProtection="0"/>
    <xf numFmtId="0" fontId="82" fillId="36" borderId="52" applyNumberFormat="0" applyFont="0" applyAlignment="0" applyProtection="0"/>
    <xf numFmtId="0" fontId="81" fillId="36" borderId="52" applyNumberFormat="0" applyFont="0" applyAlignment="0" applyProtection="0"/>
    <xf numFmtId="0" fontId="80" fillId="36" borderId="52" applyNumberFormat="0" applyFont="0" applyAlignment="0" applyProtection="0"/>
    <xf numFmtId="0" fontId="187" fillId="36" borderId="52" applyNumberFormat="0" applyFont="0" applyAlignment="0" applyProtection="0"/>
    <xf numFmtId="0" fontId="138" fillId="36" borderId="52" applyNumberFormat="0" applyFont="0" applyAlignment="0" applyProtection="0"/>
    <xf numFmtId="0" fontId="79" fillId="36" borderId="52" applyNumberFormat="0" applyFont="0" applyAlignment="0" applyProtection="0"/>
    <xf numFmtId="0" fontId="78" fillId="36" borderId="52" applyNumberFormat="0" applyFont="0" applyAlignment="0" applyProtection="0"/>
    <xf numFmtId="0" fontId="77" fillId="36" borderId="52" applyNumberFormat="0" applyFont="0" applyAlignment="0" applyProtection="0"/>
    <xf numFmtId="0" fontId="76" fillId="36" borderId="52" applyNumberFormat="0" applyFont="0" applyAlignment="0" applyProtection="0"/>
    <xf numFmtId="0" fontId="75" fillId="36" borderId="52" applyNumberFormat="0" applyFont="0" applyAlignment="0" applyProtection="0"/>
    <xf numFmtId="0" fontId="74" fillId="36" borderId="52" applyNumberFormat="0" applyFont="0" applyAlignment="0" applyProtection="0"/>
    <xf numFmtId="0" fontId="73" fillId="36" borderId="52" applyNumberFormat="0" applyFont="0" applyAlignment="0" applyProtection="0"/>
    <xf numFmtId="0" fontId="72" fillId="36" borderId="52" applyNumberFormat="0" applyFont="0" applyAlignment="0" applyProtection="0"/>
    <xf numFmtId="0" fontId="71" fillId="36" borderId="52" applyNumberFormat="0" applyFont="0" applyAlignment="0" applyProtection="0"/>
    <xf numFmtId="0" fontId="70" fillId="36" borderId="52" applyNumberFormat="0" applyFont="0" applyAlignment="0" applyProtection="0"/>
    <xf numFmtId="0" fontId="186" fillId="36" borderId="52" applyNumberFormat="0" applyFont="0" applyAlignment="0" applyProtection="0"/>
    <xf numFmtId="0" fontId="138" fillId="36" borderId="52" applyNumberFormat="0" applyFont="0" applyAlignment="0" applyProtection="0"/>
    <xf numFmtId="0" fontId="69" fillId="36" borderId="52" applyNumberFormat="0" applyFont="0" applyAlignment="0" applyProtection="0"/>
    <xf numFmtId="0" fontId="68" fillId="36" borderId="52" applyNumberFormat="0" applyFont="0" applyAlignment="0" applyProtection="0"/>
    <xf numFmtId="0" fontId="67" fillId="36" borderId="52" applyNumberFormat="0" applyFont="0" applyAlignment="0" applyProtection="0"/>
    <xf numFmtId="0" fontId="66" fillId="36" borderId="52" applyNumberFormat="0" applyFont="0" applyAlignment="0" applyProtection="0"/>
    <xf numFmtId="0" fontId="65" fillId="36" borderId="52" applyNumberFormat="0" applyFont="0" applyAlignment="0" applyProtection="0"/>
    <xf numFmtId="0" fontId="64" fillId="36" borderId="52" applyNumberFormat="0" applyFont="0" applyAlignment="0" applyProtection="0"/>
    <xf numFmtId="0" fontId="63" fillId="36" borderId="52" applyNumberFormat="0" applyFont="0" applyAlignment="0" applyProtection="0"/>
    <xf numFmtId="0" fontId="62" fillId="36" borderId="52" applyNumberFormat="0" applyFont="0" applyAlignment="0" applyProtection="0"/>
    <xf numFmtId="0" fontId="61" fillId="36" borderId="52" applyNumberFormat="0" applyFont="0" applyAlignment="0" applyProtection="0"/>
    <xf numFmtId="0" fontId="60" fillId="36" borderId="52" applyNumberFormat="0" applyFont="0" applyAlignment="0" applyProtection="0"/>
    <xf numFmtId="0" fontId="185" fillId="36" borderId="52" applyNumberFormat="0" applyFont="0" applyAlignment="0" applyProtection="0"/>
    <xf numFmtId="0" fontId="138" fillId="36" borderId="52" applyNumberFormat="0" applyFont="0" applyAlignment="0" applyProtection="0"/>
    <xf numFmtId="0" fontId="59" fillId="36" borderId="52" applyNumberFormat="0" applyFont="0" applyAlignment="0" applyProtection="0"/>
    <xf numFmtId="0" fontId="58" fillId="36" borderId="52" applyNumberFormat="0" applyFont="0" applyAlignment="0" applyProtection="0"/>
    <xf numFmtId="0" fontId="57" fillId="36" borderId="52" applyNumberFormat="0" applyFont="0" applyAlignment="0" applyProtection="0"/>
    <xf numFmtId="0" fontId="56" fillId="36" borderId="52" applyNumberFormat="0" applyFont="0" applyAlignment="0" applyProtection="0"/>
    <xf numFmtId="0" fontId="55" fillId="36" borderId="52" applyNumberFormat="0" applyFont="0" applyAlignment="0" applyProtection="0"/>
    <xf numFmtId="0" fontId="54" fillId="36" borderId="52" applyNumberFormat="0" applyFont="0" applyAlignment="0" applyProtection="0"/>
    <xf numFmtId="0" fontId="53" fillId="36" borderId="52" applyNumberFormat="0" applyFont="0" applyAlignment="0" applyProtection="0"/>
    <xf numFmtId="0" fontId="52" fillId="36" borderId="52" applyNumberFormat="0" applyFont="0" applyAlignment="0" applyProtection="0"/>
    <xf numFmtId="0" fontId="51" fillId="36" borderId="52" applyNumberFormat="0" applyFont="0" applyAlignment="0" applyProtection="0"/>
    <xf numFmtId="0" fontId="50" fillId="36" borderId="52" applyNumberFormat="0" applyFont="0" applyAlignment="0" applyProtection="0"/>
    <xf numFmtId="0" fontId="184" fillId="36" borderId="52" applyNumberFormat="0" applyFont="0" applyAlignment="0" applyProtection="0"/>
    <xf numFmtId="0" fontId="138" fillId="36" borderId="52" applyNumberFormat="0" applyFont="0" applyAlignment="0" applyProtection="0"/>
    <xf numFmtId="0" fontId="49" fillId="36" borderId="52" applyNumberFormat="0" applyFont="0" applyAlignment="0" applyProtection="0"/>
    <xf numFmtId="0" fontId="48" fillId="36" borderId="52" applyNumberFormat="0" applyFont="0" applyAlignment="0" applyProtection="0"/>
    <xf numFmtId="0" fontId="47" fillId="36" borderId="52" applyNumberFormat="0" applyFont="0" applyAlignment="0" applyProtection="0"/>
    <xf numFmtId="0" fontId="46" fillId="36" borderId="52" applyNumberFormat="0" applyFont="0" applyAlignment="0" applyProtection="0"/>
    <xf numFmtId="0" fontId="45" fillId="36" borderId="52" applyNumberFormat="0" applyFont="0" applyAlignment="0" applyProtection="0"/>
    <xf numFmtId="0" fontId="44" fillId="36" borderId="52" applyNumberFormat="0" applyFont="0" applyAlignment="0" applyProtection="0"/>
    <xf numFmtId="0" fontId="43" fillId="36" borderId="52" applyNumberFormat="0" applyFont="0" applyAlignment="0" applyProtection="0"/>
    <xf numFmtId="0" fontId="42" fillId="36" borderId="52" applyNumberFormat="0" applyFont="0" applyAlignment="0" applyProtection="0"/>
    <xf numFmtId="0" fontId="41" fillId="36" borderId="52" applyNumberFormat="0" applyFont="0" applyAlignment="0" applyProtection="0"/>
    <xf numFmtId="0" fontId="40" fillId="36" borderId="52" applyNumberFormat="0" applyFont="0" applyAlignment="0" applyProtection="0"/>
    <xf numFmtId="0" fontId="183" fillId="36" borderId="52" applyNumberFormat="0" applyFont="0" applyAlignment="0" applyProtection="0"/>
    <xf numFmtId="0" fontId="138" fillId="36" borderId="52" applyNumberFormat="0" applyFont="0" applyAlignment="0" applyProtection="0"/>
    <xf numFmtId="0" fontId="39" fillId="36" borderId="52" applyNumberFormat="0" applyFont="0" applyAlignment="0" applyProtection="0"/>
    <xf numFmtId="0" fontId="38" fillId="36" borderId="52" applyNumberFormat="0" applyFont="0" applyAlignment="0" applyProtection="0"/>
    <xf numFmtId="0" fontId="37" fillId="36" borderId="52" applyNumberFormat="0" applyFont="0" applyAlignment="0" applyProtection="0"/>
    <xf numFmtId="0" fontId="36" fillId="36" borderId="52" applyNumberFormat="0" applyFont="0" applyAlignment="0" applyProtection="0"/>
    <xf numFmtId="0" fontId="35" fillId="36" borderId="52" applyNumberFormat="0" applyFont="0" applyAlignment="0" applyProtection="0"/>
    <xf numFmtId="0" fontId="34" fillId="36" borderId="52" applyNumberFormat="0" applyFont="0" applyAlignment="0" applyProtection="0"/>
    <xf numFmtId="0" fontId="33" fillId="36" borderId="52" applyNumberFormat="0" applyFont="0" applyAlignment="0" applyProtection="0"/>
    <xf numFmtId="0" fontId="32" fillId="36" borderId="52" applyNumberFormat="0" applyFont="0" applyAlignment="0" applyProtection="0"/>
    <xf numFmtId="0" fontId="31" fillId="36" borderId="52" applyNumberFormat="0" applyFont="0" applyAlignment="0" applyProtection="0"/>
    <xf numFmtId="0" fontId="30" fillId="36" borderId="52" applyNumberFormat="0" applyFont="0" applyAlignment="0" applyProtection="0"/>
    <xf numFmtId="0" fontId="182" fillId="36" borderId="52" applyNumberFormat="0" applyFont="0" applyAlignment="0" applyProtection="0"/>
    <xf numFmtId="0" fontId="138" fillId="36" borderId="52" applyNumberFormat="0" applyFont="0" applyAlignment="0" applyProtection="0"/>
    <xf numFmtId="0" fontId="29" fillId="36" borderId="52" applyNumberFormat="0" applyFont="0" applyAlignment="0" applyProtection="0"/>
    <xf numFmtId="0" fontId="28" fillId="36" borderId="52" applyNumberFormat="0" applyFont="0" applyAlignment="0" applyProtection="0"/>
    <xf numFmtId="0" fontId="27" fillId="36" borderId="52" applyNumberFormat="0" applyFont="0" applyAlignment="0" applyProtection="0"/>
    <xf numFmtId="0" fontId="26" fillId="36" borderId="52" applyNumberFormat="0" applyFont="0" applyAlignment="0" applyProtection="0"/>
    <xf numFmtId="0" fontId="25" fillId="36" borderId="52" applyNumberFormat="0" applyFont="0" applyAlignment="0" applyProtection="0"/>
    <xf numFmtId="0" fontId="24" fillId="36" borderId="52" applyNumberFormat="0" applyFont="0" applyAlignment="0" applyProtection="0"/>
    <xf numFmtId="0" fontId="23" fillId="36" borderId="52" applyNumberFormat="0" applyFont="0" applyAlignment="0" applyProtection="0"/>
    <xf numFmtId="0" fontId="22" fillId="36" borderId="52" applyNumberFormat="0" applyFont="0" applyAlignment="0" applyProtection="0"/>
    <xf numFmtId="0" fontId="21" fillId="36" borderId="52" applyNumberFormat="0" applyFont="0" applyAlignment="0" applyProtection="0"/>
    <xf numFmtId="0" fontId="20" fillId="36" borderId="52" applyNumberFormat="0" applyFont="0" applyAlignment="0" applyProtection="0"/>
    <xf numFmtId="0" fontId="181" fillId="36" borderId="52" applyNumberFormat="0" applyFont="0" applyAlignment="0" applyProtection="0"/>
    <xf numFmtId="0" fontId="138" fillId="36" borderId="52" applyNumberFormat="0" applyFont="0" applyAlignment="0" applyProtection="0"/>
    <xf numFmtId="0" fontId="19" fillId="36" borderId="52" applyNumberFormat="0" applyFont="0" applyAlignment="0" applyProtection="0"/>
    <xf numFmtId="0" fontId="18" fillId="36" borderId="52" applyNumberFormat="0" applyFont="0" applyAlignment="0" applyProtection="0"/>
    <xf numFmtId="0" fontId="17" fillId="36" borderId="52" applyNumberFormat="0" applyFont="0" applyAlignment="0" applyProtection="0"/>
    <xf numFmtId="0" fontId="16" fillId="36" borderId="52" applyNumberFormat="0" applyFont="0" applyAlignment="0" applyProtection="0"/>
    <xf numFmtId="0" fontId="15" fillId="36" borderId="52" applyNumberFormat="0" applyFont="0" applyAlignment="0" applyProtection="0"/>
    <xf numFmtId="0" fontId="14" fillId="36" borderId="52" applyNumberFormat="0" applyFont="0" applyAlignment="0" applyProtection="0"/>
    <xf numFmtId="0" fontId="13" fillId="36" borderId="52" applyNumberFormat="0" applyFont="0" applyAlignment="0" applyProtection="0"/>
    <xf numFmtId="0" fontId="12" fillId="36" borderId="52" applyNumberFormat="0" applyFont="0" applyAlignment="0" applyProtection="0"/>
    <xf numFmtId="0" fontId="11" fillId="36" borderId="52" applyNumberFormat="0" applyFont="0" applyAlignment="0" applyProtection="0"/>
    <xf numFmtId="0" fontId="10" fillId="36" borderId="52" applyNumberFormat="0" applyFont="0" applyAlignment="0" applyProtection="0"/>
    <xf numFmtId="0" fontId="180" fillId="36" borderId="52" applyNumberFormat="0" applyFont="0" applyAlignment="0" applyProtection="0"/>
    <xf numFmtId="0" fontId="138" fillId="36" borderId="52" applyNumberFormat="0" applyFont="0" applyAlignment="0" applyProtection="0"/>
    <xf numFmtId="0" fontId="9" fillId="36" borderId="52" applyNumberFormat="0" applyFont="0" applyAlignment="0" applyProtection="0"/>
    <xf numFmtId="0" fontId="8" fillId="36" borderId="52" applyNumberFormat="0" applyFont="0" applyAlignment="0" applyProtection="0"/>
    <xf numFmtId="0" fontId="7" fillId="36" borderId="52" applyNumberFormat="0" applyFont="0" applyAlignment="0" applyProtection="0"/>
    <xf numFmtId="0" fontId="5" fillId="36" borderId="52" applyNumberFormat="0" applyFont="0" applyAlignment="0" applyProtection="0"/>
    <xf numFmtId="0" fontId="4" fillId="36" borderId="52" applyNumberFormat="0" applyFont="0" applyAlignment="0" applyProtection="0"/>
    <xf numFmtId="0" fontId="3" fillId="36" borderId="52" applyNumberFormat="0" applyFont="0" applyAlignment="0" applyProtection="0"/>
    <xf numFmtId="0" fontId="219" fillId="36" borderId="52" applyNumberFormat="0" applyFont="0" applyAlignment="0" applyProtection="0"/>
    <xf numFmtId="0" fontId="138" fillId="36" borderId="52" applyNumberFormat="0" applyFont="0" applyAlignment="0" applyProtection="0"/>
    <xf numFmtId="0" fontId="179" fillId="36" borderId="52" applyNumberFormat="0" applyFont="0" applyAlignment="0" applyProtection="0"/>
    <xf numFmtId="0" fontId="138" fillId="36" borderId="52" applyNumberFormat="0" applyFont="0" applyAlignment="0" applyProtection="0"/>
    <xf numFmtId="0" fontId="178" fillId="36" borderId="52" applyNumberFormat="0" applyFont="0" applyAlignment="0" applyProtection="0"/>
    <xf numFmtId="0" fontId="138" fillId="36" borderId="52" applyNumberFormat="0" applyFont="0" applyAlignment="0" applyProtection="0"/>
    <xf numFmtId="0" fontId="177" fillId="36" borderId="52" applyNumberFormat="0" applyFont="0" applyAlignment="0" applyProtection="0"/>
    <xf numFmtId="0" fontId="138" fillId="36" borderId="52" applyNumberFormat="0" applyFont="0" applyAlignment="0" applyProtection="0"/>
    <xf numFmtId="0" fontId="176" fillId="36" borderId="52" applyNumberFormat="0" applyFont="0" applyAlignment="0" applyProtection="0"/>
    <xf numFmtId="0" fontId="138" fillId="36" borderId="52" applyNumberFormat="0" applyFont="0" applyAlignment="0" applyProtection="0"/>
    <xf numFmtId="0" fontId="175" fillId="36" borderId="52" applyNumberFormat="0" applyFont="0" applyAlignment="0" applyProtection="0"/>
    <xf numFmtId="0" fontId="138" fillId="36" borderId="52" applyNumberFormat="0" applyFont="0" applyAlignment="0" applyProtection="0"/>
    <xf numFmtId="0" fontId="174" fillId="36" borderId="52" applyNumberFormat="0" applyFont="0" applyAlignment="0" applyProtection="0"/>
    <xf numFmtId="0" fontId="138" fillId="36" borderId="52" applyNumberFormat="0" applyFont="0" applyAlignment="0" applyProtection="0"/>
    <xf numFmtId="0" fontId="173" fillId="36" borderId="52" applyNumberFormat="0" applyFont="0" applyAlignment="0" applyProtection="0"/>
    <xf numFmtId="0" fontId="138" fillId="36" borderId="52" applyNumberFormat="0" applyFont="0" applyAlignment="0" applyProtection="0"/>
    <xf numFmtId="0" fontId="172" fillId="36" borderId="52" applyNumberFormat="0" applyFont="0" applyAlignment="0" applyProtection="0"/>
    <xf numFmtId="0" fontId="138" fillId="36" borderId="52" applyNumberFormat="0" applyFont="0" applyAlignment="0" applyProtection="0"/>
    <xf numFmtId="0" fontId="171" fillId="36" borderId="52" applyNumberFormat="0" applyFont="0" applyAlignment="0" applyProtection="0"/>
    <xf numFmtId="0" fontId="138" fillId="36" borderId="52" applyNumberFormat="0" applyFont="0" applyAlignment="0" applyProtection="0"/>
    <xf numFmtId="0" fontId="170" fillId="36" borderId="52" applyNumberFormat="0" applyFont="0" applyAlignment="0" applyProtection="0"/>
    <xf numFmtId="0" fontId="138" fillId="36" borderId="52" applyNumberFormat="0" applyFont="0" applyAlignment="0" applyProtection="0"/>
    <xf numFmtId="0" fontId="196" fillId="36" borderId="52" applyNumberFormat="0" applyFont="0" applyAlignment="0" applyProtection="0"/>
    <xf numFmtId="0" fontId="138" fillId="36" borderId="52" applyNumberFormat="0" applyFont="0" applyAlignment="0" applyProtection="0"/>
    <xf numFmtId="0" fontId="169" fillId="36" borderId="52" applyNumberFormat="0" applyFont="0" applyAlignment="0" applyProtection="0"/>
    <xf numFmtId="0" fontId="138" fillId="36" borderId="52" applyNumberFormat="0" applyFont="0" applyAlignment="0" applyProtection="0"/>
    <xf numFmtId="0" fontId="168" fillId="36" borderId="52" applyNumberFormat="0" applyFont="0" applyAlignment="0" applyProtection="0"/>
    <xf numFmtId="0" fontId="138" fillId="36" borderId="52" applyNumberFormat="0" applyFont="0" applyAlignment="0" applyProtection="0"/>
    <xf numFmtId="0" fontId="167" fillId="36" borderId="52" applyNumberFormat="0" applyFont="0" applyAlignment="0" applyProtection="0"/>
    <xf numFmtId="0" fontId="138" fillId="36" borderId="52" applyNumberFormat="0" applyFont="0" applyAlignment="0" applyProtection="0"/>
    <xf numFmtId="0" fontId="166" fillId="36" borderId="52" applyNumberFormat="0" applyFont="0" applyAlignment="0" applyProtection="0"/>
    <xf numFmtId="0" fontId="138" fillId="36" borderId="52" applyNumberFormat="0" applyFont="0" applyAlignment="0" applyProtection="0"/>
    <xf numFmtId="0" fontId="165" fillId="36" borderId="52" applyNumberFormat="0" applyFont="0" applyAlignment="0" applyProtection="0"/>
    <xf numFmtId="0" fontId="138" fillId="36" borderId="52" applyNumberFormat="0" applyFont="0" applyAlignment="0" applyProtection="0"/>
    <xf numFmtId="0" fontId="164" fillId="36" borderId="52" applyNumberFormat="0" applyFont="0" applyAlignment="0" applyProtection="0"/>
    <xf numFmtId="0" fontId="138" fillId="36" borderId="52" applyNumberFormat="0" applyFont="0" applyAlignment="0" applyProtection="0"/>
    <xf numFmtId="0" fontId="163" fillId="36" borderId="52" applyNumberFormat="0" applyFont="0" applyAlignment="0" applyProtection="0"/>
    <xf numFmtId="0" fontId="138" fillId="36" borderId="52" applyNumberFormat="0" applyFont="0" applyAlignment="0" applyProtection="0"/>
    <xf numFmtId="0" fontId="162" fillId="36" borderId="52" applyNumberFormat="0" applyFont="0" applyAlignment="0" applyProtection="0"/>
    <xf numFmtId="0" fontId="138" fillId="36" borderId="52" applyNumberFormat="0" applyFont="0" applyAlignment="0" applyProtection="0"/>
    <xf numFmtId="0" fontId="161" fillId="36" borderId="52" applyNumberFormat="0" applyFont="0" applyAlignment="0" applyProtection="0"/>
    <xf numFmtId="0" fontId="138" fillId="36" borderId="52" applyNumberFormat="0" applyFont="0" applyAlignment="0" applyProtection="0"/>
    <xf numFmtId="0" fontId="160" fillId="36" borderId="52" applyNumberFormat="0" applyFont="0" applyAlignment="0" applyProtection="0"/>
    <xf numFmtId="0" fontId="138" fillId="36" borderId="52" applyNumberFormat="0" applyFont="0" applyAlignment="0" applyProtection="0"/>
    <xf numFmtId="0" fontId="195" fillId="36" borderId="52" applyNumberFormat="0" applyFont="0" applyAlignment="0" applyProtection="0"/>
    <xf numFmtId="0" fontId="138" fillId="36" borderId="52" applyNumberFormat="0" applyFont="0" applyAlignment="0" applyProtection="0"/>
    <xf numFmtId="0" fontId="159" fillId="36" borderId="52" applyNumberFormat="0" applyFont="0" applyAlignment="0" applyProtection="0"/>
    <xf numFmtId="0" fontId="138" fillId="36" borderId="52" applyNumberFormat="0" applyFont="0" applyAlignment="0" applyProtection="0"/>
    <xf numFmtId="0" fontId="158" fillId="36" borderId="52" applyNumberFormat="0" applyFont="0" applyAlignment="0" applyProtection="0"/>
    <xf numFmtId="0" fontId="138" fillId="36" borderId="52" applyNumberFormat="0" applyFont="0" applyAlignment="0" applyProtection="0"/>
    <xf numFmtId="0" fontId="157" fillId="36" borderId="52" applyNumberFormat="0" applyFont="0" applyAlignment="0" applyProtection="0"/>
    <xf numFmtId="0" fontId="138" fillId="36" borderId="52" applyNumberFormat="0" applyFont="0" applyAlignment="0" applyProtection="0"/>
    <xf numFmtId="0" fontId="156" fillId="36" borderId="52" applyNumberFormat="0" applyFont="0" applyAlignment="0" applyProtection="0"/>
    <xf numFmtId="0" fontId="138" fillId="36" borderId="52" applyNumberFormat="0" applyFont="0" applyAlignment="0" applyProtection="0"/>
    <xf numFmtId="0" fontId="155" fillId="36" borderId="52" applyNumberFormat="0" applyFont="0" applyAlignment="0" applyProtection="0"/>
    <xf numFmtId="0" fontId="138" fillId="36" borderId="52" applyNumberFormat="0" applyFont="0" applyAlignment="0" applyProtection="0"/>
    <xf numFmtId="0" fontId="154" fillId="36" borderId="52" applyNumberFormat="0" applyFont="0" applyAlignment="0" applyProtection="0"/>
    <xf numFmtId="0" fontId="138" fillId="36" borderId="52" applyNumberFormat="0" applyFont="0" applyAlignment="0" applyProtection="0"/>
    <xf numFmtId="0" fontId="153" fillId="36" borderId="52" applyNumberFormat="0" applyFont="0" applyAlignment="0" applyProtection="0"/>
    <xf numFmtId="0" fontId="138" fillId="36" borderId="52" applyNumberFormat="0" applyFont="0" applyAlignment="0" applyProtection="0"/>
    <xf numFmtId="0" fontId="152" fillId="36" borderId="52" applyNumberFormat="0" applyFont="0" applyAlignment="0" applyProtection="0"/>
    <xf numFmtId="0" fontId="138" fillId="36" borderId="52" applyNumberFormat="0" applyFont="0" applyAlignment="0" applyProtection="0"/>
    <xf numFmtId="0" fontId="151" fillId="36" borderId="52" applyNumberFormat="0" applyFont="0" applyAlignment="0" applyProtection="0"/>
    <xf numFmtId="0" fontId="138" fillId="36" borderId="52" applyNumberFormat="0" applyFont="0" applyAlignment="0" applyProtection="0"/>
    <xf numFmtId="0" fontId="150" fillId="36" borderId="52" applyNumberFormat="0" applyFont="0" applyAlignment="0" applyProtection="0"/>
    <xf numFmtId="0" fontId="138" fillId="36" borderId="52" applyNumberFormat="0" applyFont="0" applyAlignment="0" applyProtection="0"/>
    <xf numFmtId="0" fontId="194" fillId="36" borderId="52" applyNumberFormat="0" applyFont="0" applyAlignment="0" applyProtection="0"/>
    <xf numFmtId="0" fontId="138" fillId="36" borderId="52" applyNumberFormat="0" applyFont="0" applyAlignment="0" applyProtection="0"/>
    <xf numFmtId="0" fontId="149" fillId="36" borderId="52" applyNumberFormat="0" applyFont="0" applyAlignment="0" applyProtection="0"/>
    <xf numFmtId="0" fontId="138" fillId="36" borderId="52" applyNumberFormat="0" applyFont="0" applyAlignment="0" applyProtection="0"/>
    <xf numFmtId="0" fontId="148" fillId="36" borderId="52" applyNumberFormat="0" applyFont="0" applyAlignment="0" applyProtection="0"/>
    <xf numFmtId="0" fontId="138" fillId="36" borderId="52" applyNumberFormat="0" applyFont="0" applyAlignment="0" applyProtection="0"/>
    <xf numFmtId="0" fontId="147" fillId="36" borderId="52" applyNumberFormat="0" applyFont="0" applyAlignment="0" applyProtection="0"/>
    <xf numFmtId="0" fontId="138" fillId="36" borderId="52" applyNumberFormat="0" applyFont="0" applyAlignment="0" applyProtection="0"/>
    <xf numFmtId="0" fontId="146" fillId="36" borderId="52" applyNumberFormat="0" applyFont="0" applyAlignment="0" applyProtection="0"/>
    <xf numFmtId="0" fontId="138" fillId="36" borderId="52" applyNumberFormat="0" applyFont="0" applyAlignment="0" applyProtection="0"/>
    <xf numFmtId="0" fontId="145" fillId="36" borderId="52" applyNumberFormat="0" applyFont="0" applyAlignment="0" applyProtection="0"/>
    <xf numFmtId="0" fontId="138" fillId="36" borderId="52" applyNumberFormat="0" applyFont="0" applyAlignment="0" applyProtection="0"/>
    <xf numFmtId="0" fontId="144" fillId="36" borderId="52" applyNumberFormat="0" applyFont="0" applyAlignment="0" applyProtection="0"/>
    <xf numFmtId="0" fontId="138" fillId="36" borderId="52" applyNumberFormat="0" applyFont="0" applyAlignment="0" applyProtection="0"/>
    <xf numFmtId="0" fontId="143" fillId="36" borderId="52" applyNumberFormat="0" applyFont="0" applyAlignment="0" applyProtection="0"/>
    <xf numFmtId="0" fontId="138" fillId="36" borderId="52" applyNumberFormat="0" applyFont="0" applyAlignment="0" applyProtection="0"/>
    <xf numFmtId="0" fontId="142" fillId="36" borderId="52" applyNumberFormat="0" applyFont="0" applyAlignment="0" applyProtection="0"/>
    <xf numFmtId="0" fontId="138" fillId="36" borderId="52" applyNumberFormat="0" applyFont="0" applyAlignment="0" applyProtection="0"/>
    <xf numFmtId="0" fontId="141" fillId="36" borderId="52" applyNumberFormat="0" applyFont="0" applyAlignment="0" applyProtection="0"/>
    <xf numFmtId="0" fontId="138" fillId="36" borderId="52" applyNumberFormat="0" applyFont="0" applyAlignment="0" applyProtection="0"/>
    <xf numFmtId="0" fontId="140" fillId="36" borderId="52" applyNumberFormat="0" applyFont="0" applyAlignment="0" applyProtection="0"/>
    <xf numFmtId="0" fontId="138" fillId="36" borderId="52" applyNumberFormat="0" applyFont="0" applyAlignment="0" applyProtection="0"/>
    <xf numFmtId="0" fontId="193" fillId="36" borderId="52" applyNumberFormat="0" applyFont="0" applyAlignment="0" applyProtection="0"/>
    <xf numFmtId="0" fontId="138" fillId="36" borderId="52" applyNumberFormat="0" applyFont="0" applyAlignment="0" applyProtection="0"/>
    <xf numFmtId="0" fontId="139" fillId="36" borderId="52" applyNumberFormat="0" applyFont="0" applyAlignment="0" applyProtection="0"/>
    <xf numFmtId="0" fontId="138" fillId="36" borderId="52" applyNumberFormat="0" applyFont="0" applyAlignment="0" applyProtection="0"/>
    <xf numFmtId="0" fontId="138" fillId="36" borderId="52" applyNumberFormat="0" applyFont="0" applyAlignment="0" applyProtection="0"/>
    <xf numFmtId="0" fontId="137" fillId="36" borderId="52" applyNumberFormat="0" applyFont="0" applyAlignment="0" applyProtection="0"/>
    <xf numFmtId="0" fontId="136" fillId="36" borderId="52" applyNumberFormat="0" applyFont="0" applyAlignment="0" applyProtection="0"/>
    <xf numFmtId="0" fontId="135" fillId="36" borderId="52" applyNumberFormat="0" applyFont="0" applyAlignment="0" applyProtection="0"/>
    <xf numFmtId="0" fontId="134" fillId="36" borderId="52" applyNumberFormat="0" applyFont="0" applyAlignment="0" applyProtection="0"/>
    <xf numFmtId="0" fontId="133" fillId="36" borderId="52" applyNumberFormat="0" applyFont="0" applyAlignment="0" applyProtection="0"/>
    <xf numFmtId="0" fontId="132" fillId="36" borderId="52" applyNumberFormat="0" applyFont="0" applyAlignment="0" applyProtection="0"/>
    <xf numFmtId="0" fontId="131" fillId="36" borderId="52" applyNumberFormat="0" applyFont="0" applyAlignment="0" applyProtection="0"/>
    <xf numFmtId="0" fontId="130" fillId="36" borderId="52" applyNumberFormat="0" applyFont="0" applyAlignment="0" applyProtection="0"/>
    <xf numFmtId="0" fontId="192" fillId="36" borderId="52" applyNumberFormat="0" applyFont="0" applyAlignment="0" applyProtection="0"/>
    <xf numFmtId="0" fontId="138" fillId="36" borderId="52" applyNumberFormat="0" applyFont="0" applyAlignment="0" applyProtection="0"/>
    <xf numFmtId="0" fontId="129" fillId="36" borderId="52" applyNumberFormat="0" applyFont="0" applyAlignment="0" applyProtection="0"/>
    <xf numFmtId="0" fontId="128" fillId="36" borderId="52" applyNumberFormat="0" applyFont="0" applyAlignment="0" applyProtection="0"/>
    <xf numFmtId="0" fontId="127" fillId="36" borderId="52" applyNumberFormat="0" applyFont="0" applyAlignment="0" applyProtection="0"/>
    <xf numFmtId="0" fontId="126" fillId="36" borderId="52" applyNumberFormat="0" applyFont="0" applyAlignment="0" applyProtection="0"/>
    <xf numFmtId="0" fontId="125" fillId="36" borderId="52" applyNumberFormat="0" applyFont="0" applyAlignment="0" applyProtection="0"/>
    <xf numFmtId="0" fontId="124" fillId="36" borderId="52" applyNumberFormat="0" applyFont="0" applyAlignment="0" applyProtection="0"/>
    <xf numFmtId="0" fontId="123" fillId="36" borderId="52" applyNumberFormat="0" applyFont="0" applyAlignment="0" applyProtection="0"/>
    <xf numFmtId="0" fontId="122" fillId="36" borderId="52" applyNumberFormat="0" applyFont="0" applyAlignment="0" applyProtection="0"/>
    <xf numFmtId="0" fontId="121" fillId="36" borderId="52" applyNumberFormat="0" applyFont="0" applyAlignment="0" applyProtection="0"/>
    <xf numFmtId="0" fontId="120" fillId="36" borderId="52" applyNumberFormat="0" applyFont="0" applyAlignment="0" applyProtection="0"/>
    <xf numFmtId="0" fontId="191" fillId="36" borderId="52" applyNumberFormat="0" applyFont="0" applyAlignment="0" applyProtection="0"/>
    <xf numFmtId="0" fontId="138" fillId="36" borderId="52" applyNumberFormat="0" applyFont="0" applyAlignment="0" applyProtection="0"/>
    <xf numFmtId="0" fontId="119" fillId="36" borderId="52" applyNumberFormat="0" applyFont="0" applyAlignment="0" applyProtection="0"/>
    <xf numFmtId="0" fontId="118" fillId="36" borderId="52" applyNumberFormat="0" applyFont="0" applyAlignment="0" applyProtection="0"/>
    <xf numFmtId="0" fontId="117" fillId="36" borderId="52" applyNumberFormat="0" applyFont="0" applyAlignment="0" applyProtection="0"/>
    <xf numFmtId="0" fontId="116" fillId="36" borderId="52" applyNumberFormat="0" applyFont="0" applyAlignment="0" applyProtection="0"/>
    <xf numFmtId="0" fontId="115" fillId="36" borderId="52" applyNumberFormat="0" applyFont="0" applyAlignment="0" applyProtection="0"/>
    <xf numFmtId="0" fontId="114" fillId="36" borderId="52" applyNumberFormat="0" applyFont="0" applyAlignment="0" applyProtection="0"/>
    <xf numFmtId="0" fontId="113" fillId="36" borderId="52" applyNumberFormat="0" applyFont="0" applyAlignment="0" applyProtection="0"/>
    <xf numFmtId="0" fontId="112" fillId="36" borderId="52" applyNumberFormat="0" applyFont="0" applyAlignment="0" applyProtection="0"/>
    <xf numFmtId="0" fontId="111" fillId="36" borderId="52" applyNumberFormat="0" applyFont="0" applyAlignment="0" applyProtection="0"/>
    <xf numFmtId="0" fontId="110" fillId="36" borderId="52" applyNumberFormat="0" applyFont="0" applyAlignment="0" applyProtection="0"/>
    <xf numFmtId="0" fontId="190" fillId="36" borderId="52" applyNumberFormat="0" applyFont="0" applyAlignment="0" applyProtection="0"/>
    <xf numFmtId="0" fontId="138" fillId="36" borderId="52" applyNumberFormat="0" applyFont="0" applyAlignment="0" applyProtection="0"/>
    <xf numFmtId="0" fontId="109" fillId="36" borderId="52" applyNumberFormat="0" applyFont="0" applyAlignment="0" applyProtection="0"/>
    <xf numFmtId="0" fontId="108" fillId="36" borderId="52" applyNumberFormat="0" applyFont="0" applyAlignment="0" applyProtection="0"/>
    <xf numFmtId="0" fontId="107" fillId="36" borderId="52" applyNumberFormat="0" applyFont="0" applyAlignment="0" applyProtection="0"/>
    <xf numFmtId="0" fontId="106" fillId="36" borderId="52" applyNumberFormat="0" applyFont="0" applyAlignment="0" applyProtection="0"/>
    <xf numFmtId="0" fontId="105" fillId="36" borderId="52" applyNumberFormat="0" applyFont="0" applyAlignment="0" applyProtection="0"/>
    <xf numFmtId="0" fontId="104" fillId="36" borderId="52" applyNumberFormat="0" applyFont="0" applyAlignment="0" applyProtection="0"/>
    <xf numFmtId="0" fontId="103" fillId="36" borderId="52" applyNumberFormat="0" applyFont="0" applyAlignment="0" applyProtection="0"/>
    <xf numFmtId="0" fontId="102" fillId="36" borderId="52" applyNumberFormat="0" applyFont="0" applyAlignment="0" applyProtection="0"/>
    <xf numFmtId="0" fontId="101" fillId="36" borderId="52" applyNumberFormat="0" applyFont="0" applyAlignment="0" applyProtection="0"/>
    <xf numFmtId="0" fontId="100" fillId="36" borderId="52" applyNumberFormat="0" applyFont="0" applyAlignment="0" applyProtection="0"/>
    <xf numFmtId="0" fontId="298" fillId="37" borderId="0" applyNumberFormat="0" applyBorder="0" applyAlignment="0" applyProtection="0"/>
    <xf numFmtId="43" fontId="282" fillId="0" borderId="0" applyFont="0" applyFill="0" applyBorder="0" applyAlignment="0" applyProtection="0"/>
    <xf numFmtId="0" fontId="282" fillId="36" borderId="52" applyNumberFormat="0" applyFont="0" applyAlignment="0" applyProtection="0"/>
    <xf numFmtId="0" fontId="301" fillId="0" borderId="0"/>
    <xf numFmtId="43" fontId="301" fillId="0" borderId="0" applyFont="0" applyFill="0" applyBorder="0" applyAlignment="0" applyProtection="0"/>
    <xf numFmtId="0" fontId="30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82" fillId="0" borderId="0" applyFont="0" applyFill="0" applyBorder="0" applyAlignment="0" applyProtection="0"/>
    <xf numFmtId="9" fontId="282" fillId="0" borderId="0" applyFont="0" applyFill="0" applyBorder="0" applyAlignment="0" applyProtection="0"/>
    <xf numFmtId="0" fontId="301" fillId="0" borderId="0"/>
    <xf numFmtId="9" fontId="282" fillId="0" borderId="0" applyFont="0" applyFill="0" applyBorder="0" applyAlignment="0" applyProtection="0"/>
    <xf numFmtId="0" fontId="197" fillId="0" borderId="0"/>
    <xf numFmtId="43" fontId="197" fillId="0" borderId="0" applyFont="0" applyFill="0" applyBorder="0" applyAlignment="0" applyProtection="0"/>
    <xf numFmtId="0" fontId="282" fillId="0" borderId="0"/>
    <xf numFmtId="0" fontId="282" fillId="0" borderId="0"/>
    <xf numFmtId="9" fontId="197" fillId="0" borderId="0" applyFont="0" applyFill="0" applyBorder="0" applyAlignment="0" applyProtection="0"/>
    <xf numFmtId="9" fontId="197" fillId="0" borderId="0" applyFont="0" applyFill="0" applyBorder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6" borderId="52" applyNumberFormat="0" applyFont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2" fillId="0" borderId="0"/>
    <xf numFmtId="0" fontId="333" fillId="38" borderId="0" applyNumberFormat="0" applyBorder="0" applyAlignment="0" applyProtection="0"/>
    <xf numFmtId="0" fontId="333" fillId="39" borderId="0" applyNumberFormat="0" applyBorder="0" applyAlignment="0" applyProtection="0"/>
    <xf numFmtId="0" fontId="333" fillId="40" borderId="0" applyNumberFormat="0" applyBorder="0" applyAlignment="0" applyProtection="0"/>
    <xf numFmtId="0" fontId="333" fillId="41" borderId="0" applyNumberFormat="0" applyBorder="0" applyAlignment="0" applyProtection="0"/>
    <xf numFmtId="0" fontId="333" fillId="42" borderId="0" applyNumberFormat="0" applyBorder="0" applyAlignment="0" applyProtection="0"/>
    <xf numFmtId="0" fontId="333" fillId="43" borderId="0" applyNumberFormat="0" applyBorder="0" applyAlignment="0" applyProtection="0"/>
    <xf numFmtId="0" fontId="333" fillId="44" borderId="0" applyNumberFormat="0" applyBorder="0" applyAlignment="0" applyProtection="0"/>
    <xf numFmtId="0" fontId="333" fillId="45" borderId="0" applyNumberFormat="0" applyBorder="0" applyAlignment="0" applyProtection="0"/>
    <xf numFmtId="0" fontId="333" fillId="46" borderId="0" applyNumberFormat="0" applyBorder="0" applyAlignment="0" applyProtection="0"/>
    <xf numFmtId="0" fontId="333" fillId="41" borderId="0" applyNumberFormat="0" applyBorder="0" applyAlignment="0" applyProtection="0"/>
    <xf numFmtId="0" fontId="333" fillId="44" borderId="0" applyNumberFormat="0" applyBorder="0" applyAlignment="0" applyProtection="0"/>
    <xf numFmtId="0" fontId="333" fillId="47" borderId="0" applyNumberFormat="0" applyBorder="0" applyAlignment="0" applyProtection="0"/>
    <xf numFmtId="0" fontId="334" fillId="48" borderId="0" applyNumberFormat="0" applyBorder="0" applyAlignment="0" applyProtection="0"/>
    <xf numFmtId="0" fontId="334" fillId="45" borderId="0" applyNumberFormat="0" applyBorder="0" applyAlignment="0" applyProtection="0"/>
    <xf numFmtId="0" fontId="334" fillId="46" borderId="0" applyNumberFormat="0" applyBorder="0" applyAlignment="0" applyProtection="0"/>
    <xf numFmtId="0" fontId="334" fillId="49" borderId="0" applyNumberFormat="0" applyBorder="0" applyAlignment="0" applyProtection="0"/>
    <xf numFmtId="0" fontId="334" fillId="50" borderId="0" applyNumberFormat="0" applyBorder="0" applyAlignment="0" applyProtection="0"/>
    <xf numFmtId="0" fontId="334" fillId="51" borderId="0" applyNumberFormat="0" applyBorder="0" applyAlignment="0" applyProtection="0"/>
    <xf numFmtId="0" fontId="334" fillId="52" borderId="0" applyNumberFormat="0" applyBorder="0" applyAlignment="0" applyProtection="0"/>
    <xf numFmtId="0" fontId="334" fillId="53" borderId="0" applyNumberFormat="0" applyBorder="0" applyAlignment="0" applyProtection="0"/>
    <xf numFmtId="0" fontId="334" fillId="54" borderId="0" applyNumberFormat="0" applyBorder="0" applyAlignment="0" applyProtection="0"/>
    <xf numFmtId="0" fontId="334" fillId="49" borderId="0" applyNumberFormat="0" applyBorder="0" applyAlignment="0" applyProtection="0"/>
    <xf numFmtId="0" fontId="334" fillId="50" borderId="0" applyNumberFormat="0" applyBorder="0" applyAlignment="0" applyProtection="0"/>
    <xf numFmtId="0" fontId="334" fillId="55" borderId="0" applyNumberFormat="0" applyBorder="0" applyAlignment="0" applyProtection="0"/>
    <xf numFmtId="0" fontId="335" fillId="43" borderId="54" applyNumberFormat="0" applyAlignment="0" applyProtection="0"/>
    <xf numFmtId="0" fontId="336" fillId="56" borderId="55" applyNumberFormat="0" applyAlignment="0" applyProtection="0"/>
    <xf numFmtId="0" fontId="337" fillId="40" borderId="0" applyNumberFormat="0" applyBorder="0" applyAlignment="0" applyProtection="0"/>
    <xf numFmtId="0" fontId="338" fillId="0" borderId="56" applyNumberFormat="0" applyFill="0" applyAlignment="0" applyProtection="0"/>
    <xf numFmtId="0" fontId="339" fillId="57" borderId="57" applyNumberFormat="0" applyAlignment="0" applyProtection="0"/>
    <xf numFmtId="0" fontId="340" fillId="0" borderId="58" applyNumberFormat="0" applyFill="0" applyAlignment="0" applyProtection="0"/>
    <xf numFmtId="0" fontId="341" fillId="0" borderId="59" applyNumberFormat="0" applyFill="0" applyAlignment="0" applyProtection="0"/>
    <xf numFmtId="0" fontId="342" fillId="0" borderId="60" applyNumberFormat="0" applyFill="0" applyAlignment="0" applyProtection="0"/>
    <xf numFmtId="0" fontId="342" fillId="0" borderId="0" applyNumberFormat="0" applyFill="0" applyBorder="0" applyAlignment="0" applyProtection="0"/>
    <xf numFmtId="0" fontId="343" fillId="58" borderId="0" applyNumberFormat="0" applyBorder="0" applyAlignment="0" applyProtection="0"/>
    <xf numFmtId="0" fontId="344" fillId="56" borderId="54" applyNumberFormat="0" applyAlignment="0" applyProtection="0"/>
    <xf numFmtId="9" fontId="332" fillId="0" borderId="0" applyFont="0" applyFill="0" applyBorder="0" applyAlignment="0" applyProtection="0"/>
    <xf numFmtId="0" fontId="345" fillId="0" borderId="61" applyNumberFormat="0" applyFill="0" applyAlignment="0" applyProtection="0"/>
    <xf numFmtId="0" fontId="346" fillId="0" borderId="0" applyNumberFormat="0" applyFill="0" applyBorder="0" applyAlignment="0" applyProtection="0"/>
    <xf numFmtId="0" fontId="347" fillId="0" borderId="0" applyNumberFormat="0" applyFill="0" applyBorder="0" applyAlignment="0" applyProtection="0"/>
    <xf numFmtId="0" fontId="348" fillId="0" borderId="0" applyNumberFormat="0" applyFill="0" applyBorder="0" applyAlignment="0" applyProtection="0"/>
    <xf numFmtId="0" fontId="332" fillId="59" borderId="62" applyNumberFormat="0" applyFont="0" applyAlignment="0" applyProtection="0"/>
    <xf numFmtId="0" fontId="349" fillId="39" borderId="0" applyNumberFormat="0" applyBorder="0" applyAlignment="0" applyProtection="0"/>
  </cellStyleXfs>
  <cellXfs count="555">
    <xf numFmtId="0" fontId="0" fillId="0" borderId="0" xfId="0"/>
    <xf numFmtId="0" fontId="213" fillId="0" borderId="1" xfId="0" applyFont="1" applyBorder="1" applyAlignment="1">
      <alignment vertical="center"/>
    </xf>
    <xf numFmtId="0" fontId="203" fillId="0" borderId="0" xfId="0" applyFont="1" applyAlignment="1">
      <alignment vertical="center"/>
    </xf>
    <xf numFmtId="0" fontId="213" fillId="0" borderId="0" xfId="0" applyFont="1"/>
    <xf numFmtId="0" fontId="203" fillId="0" borderId="0" xfId="0" applyFont="1"/>
    <xf numFmtId="4" fontId="198" fillId="0" borderId="1" xfId="0" applyNumberFormat="1" applyFont="1" applyFill="1" applyBorder="1" applyAlignment="1">
      <alignment horizontal="left" vertical="center"/>
    </xf>
    <xf numFmtId="0" fontId="204" fillId="0" borderId="1" xfId="0" applyFont="1" applyBorder="1" applyAlignment="1">
      <alignment horizontal="left" vertical="center"/>
    </xf>
    <xf numFmtId="4" fontId="208" fillId="0" borderId="1" xfId="0" applyNumberFormat="1" applyFont="1" applyFill="1" applyBorder="1" applyAlignment="1">
      <alignment horizontal="left" vertical="center"/>
    </xf>
    <xf numFmtId="4" fontId="211" fillId="0" borderId="1" xfId="0" applyNumberFormat="1" applyFont="1" applyBorder="1" applyAlignment="1">
      <alignment horizontal="left" vertical="center"/>
    </xf>
    <xf numFmtId="4" fontId="207" fillId="2" borderId="1" xfId="0" applyNumberFormat="1" applyFont="1" applyFill="1" applyBorder="1" applyAlignment="1">
      <alignment horizontal="left" vertical="center"/>
    </xf>
    <xf numFmtId="4" fontId="215" fillId="0" borderId="1" xfId="0" applyNumberFormat="1" applyFont="1" applyFill="1" applyBorder="1" applyAlignment="1">
      <alignment horizontal="left" vertical="center"/>
    </xf>
    <xf numFmtId="10" fontId="215" fillId="0" borderId="1" xfId="3304" applyNumberFormat="1" applyFont="1" applyBorder="1" applyAlignment="1">
      <alignment horizontal="left" vertical="center"/>
    </xf>
    <xf numFmtId="0" fontId="213" fillId="0" borderId="0" xfId="0" applyFont="1" applyAlignment="1">
      <alignment horizontal="left" vertical="center"/>
    </xf>
    <xf numFmtId="0" fontId="210" fillId="0" borderId="0" xfId="0" applyFont="1" applyAlignment="1">
      <alignment horizontal="left"/>
    </xf>
    <xf numFmtId="0" fontId="216" fillId="0" borderId="0" xfId="0" applyFont="1" applyAlignment="1">
      <alignment horizontal="left" vertical="center"/>
    </xf>
    <xf numFmtId="0" fontId="212" fillId="0" borderId="0" xfId="0" applyFont="1" applyAlignment="1">
      <alignment horizontal="left"/>
    </xf>
    <xf numFmtId="0" fontId="205" fillId="0" borderId="1" xfId="0" applyFont="1" applyBorder="1" applyAlignment="1">
      <alignment horizontal="left" vertical="center"/>
    </xf>
    <xf numFmtId="0" fontId="203" fillId="0" borderId="0" xfId="0" applyFont="1" applyAlignment="1">
      <alignment horizontal="left" vertical="center"/>
    </xf>
    <xf numFmtId="0" fontId="213" fillId="0" borderId="0" xfId="0" applyFont="1" applyAlignment="1">
      <alignment horizontal="left"/>
    </xf>
    <xf numFmtId="0" fontId="217" fillId="0" borderId="0" xfId="0" applyFont="1" applyAlignment="1">
      <alignment horizontal="left" vertical="center"/>
    </xf>
    <xf numFmtId="4" fontId="202" fillId="0" borderId="1" xfId="0" applyNumberFormat="1" applyFont="1" applyFill="1" applyBorder="1" applyAlignment="1">
      <alignment horizontal="left" vertical="center"/>
    </xf>
    <xf numFmtId="0" fontId="210" fillId="0" borderId="0" xfId="0" applyFont="1" applyAlignment="1">
      <alignment horizontal="left" vertical="center"/>
    </xf>
    <xf numFmtId="0" fontId="212" fillId="0" borderId="0" xfId="0" applyFont="1" applyAlignment="1">
      <alignment horizontal="left" vertical="center"/>
    </xf>
    <xf numFmtId="0" fontId="21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07" fillId="0" borderId="1" xfId="3304" applyNumberFormat="1" applyFont="1" applyBorder="1" applyAlignment="1">
      <alignment horizontal="left" vertical="center"/>
    </xf>
    <xf numFmtId="4" fontId="222" fillId="0" borderId="1" xfId="0" applyNumberFormat="1" applyFont="1" applyFill="1" applyBorder="1" applyAlignment="1">
      <alignment horizontal="left" vertical="center"/>
    </xf>
    <xf numFmtId="10" fontId="223" fillId="0" borderId="1" xfId="3304" applyNumberFormat="1" applyFont="1" applyBorder="1" applyAlignment="1">
      <alignment horizontal="left" vertical="center"/>
    </xf>
    <xf numFmtId="0" fontId="224" fillId="0" borderId="0" xfId="0" applyFont="1" applyAlignment="1">
      <alignment horizontal="left" vertical="center"/>
    </xf>
    <xf numFmtId="4" fontId="225" fillId="0" borderId="1" xfId="3302" applyNumberFormat="1" applyFont="1" applyBorder="1" applyAlignment="1">
      <alignment horizontal="left" vertical="center"/>
    </xf>
    <xf numFmtId="0" fontId="226" fillId="0" borderId="0" xfId="0" applyFont="1" applyAlignment="1">
      <alignment horizontal="left" vertical="center"/>
    </xf>
    <xf numFmtId="4" fontId="225" fillId="0" borderId="1" xfId="0" applyNumberFormat="1" applyFont="1" applyFill="1" applyBorder="1" applyAlignment="1">
      <alignment horizontal="left" vertical="center"/>
    </xf>
    <xf numFmtId="0" fontId="227" fillId="0" borderId="1" xfId="0" applyNumberFormat="1" applyFont="1" applyFill="1" applyBorder="1" applyAlignment="1">
      <alignment horizontal="left" vertical="center"/>
    </xf>
    <xf numFmtId="4" fontId="222" fillId="2" borderId="1" xfId="0" applyNumberFormat="1" applyFont="1" applyFill="1" applyBorder="1" applyAlignment="1">
      <alignment horizontal="left" vertical="center"/>
    </xf>
    <xf numFmtId="0" fontId="229" fillId="0" borderId="0" xfId="0" applyFont="1" applyAlignment="1">
      <alignment horizontal="left" vertical="center"/>
    </xf>
    <xf numFmtId="0" fontId="230" fillId="0" borderId="0" xfId="0" applyFont="1" applyAlignment="1">
      <alignment horizontal="left" vertical="center"/>
    </xf>
    <xf numFmtId="4" fontId="223" fillId="2" borderId="1" xfId="0" applyNumberFormat="1" applyFont="1" applyFill="1" applyBorder="1" applyAlignment="1">
      <alignment horizontal="left" vertical="center"/>
    </xf>
    <xf numFmtId="0" fontId="231" fillId="0" borderId="0" xfId="0" applyFont="1" applyAlignment="1">
      <alignment horizontal="left" vertical="center"/>
    </xf>
    <xf numFmtId="0" fontId="232" fillId="0" borderId="0" xfId="0" applyFont="1" applyAlignment="1">
      <alignment horizontal="left" vertical="center"/>
    </xf>
    <xf numFmtId="4" fontId="236" fillId="0" borderId="1" xfId="0" applyNumberFormat="1" applyFont="1" applyFill="1" applyBorder="1" applyAlignment="1">
      <alignment horizontal="left" vertical="center"/>
    </xf>
    <xf numFmtId="4" fontId="235" fillId="0" borderId="1" xfId="0" applyNumberFormat="1" applyFont="1" applyFill="1" applyBorder="1" applyAlignment="1">
      <alignment horizontal="left" vertical="center"/>
    </xf>
    <xf numFmtId="3" fontId="235" fillId="0" borderId="1" xfId="3302" applyNumberFormat="1" applyFont="1" applyBorder="1" applyAlignment="1">
      <alignment horizontal="center" vertical="center"/>
    </xf>
    <xf numFmtId="3" fontId="200" fillId="0" borderId="1" xfId="3302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21" fillId="0" borderId="0" xfId="0" applyFont="1" applyAlignment="1">
      <alignment horizontal="left" vertical="center"/>
    </xf>
    <xf numFmtId="3" fontId="202" fillId="0" borderId="1" xfId="3302" applyNumberFormat="1" applyFont="1" applyBorder="1" applyAlignment="1">
      <alignment horizontal="center" vertical="center"/>
    </xf>
    <xf numFmtId="0" fontId="237" fillId="0" borderId="0" xfId="0" applyFont="1" applyAlignment="1">
      <alignment horizontal="left" vertical="center"/>
    </xf>
    <xf numFmtId="0" fontId="238" fillId="0" borderId="0" xfId="0" applyFont="1" applyAlignment="1">
      <alignment horizontal="left" vertical="center"/>
    </xf>
    <xf numFmtId="0" fontId="213" fillId="0" borderId="1" xfId="0" applyFont="1" applyBorder="1" applyAlignment="1">
      <alignment horizontal="center" vertical="center"/>
    </xf>
    <xf numFmtId="0" fontId="203" fillId="0" borderId="1" xfId="0" applyFont="1" applyBorder="1" applyAlignment="1">
      <alignment horizontal="center" vertical="center"/>
    </xf>
    <xf numFmtId="9" fontId="235" fillId="0" borderId="1" xfId="3304" applyFont="1" applyBorder="1" applyAlignment="1">
      <alignment horizontal="center" vertical="center"/>
    </xf>
    <xf numFmtId="4" fontId="223" fillId="0" borderId="1" xfId="0" applyNumberFormat="1" applyFont="1" applyFill="1" applyBorder="1" applyAlignment="1">
      <alignment horizontal="left" vertical="center"/>
    </xf>
    <xf numFmtId="0" fontId="0" fillId="2" borderId="0" xfId="0" applyFill="1"/>
    <xf numFmtId="4" fontId="199" fillId="0" borderId="1" xfId="0" applyNumberFormat="1" applyFont="1" applyFill="1" applyBorder="1" applyAlignment="1">
      <alignment horizontal="left" vertical="center"/>
    </xf>
    <xf numFmtId="4" fontId="241" fillId="0" borderId="1" xfId="0" applyNumberFormat="1" applyFont="1" applyFill="1" applyBorder="1" applyAlignment="1">
      <alignment horizontal="left" vertical="center"/>
    </xf>
    <xf numFmtId="4" fontId="241" fillId="2" borderId="1" xfId="0" applyNumberFormat="1" applyFont="1" applyFill="1" applyBorder="1" applyAlignment="1">
      <alignment horizontal="left" vertical="center"/>
    </xf>
    <xf numFmtId="43" fontId="235" fillId="0" borderId="1" xfId="3040" applyFont="1" applyBorder="1" applyAlignment="1">
      <alignment horizontal="center" vertical="center"/>
    </xf>
    <xf numFmtId="4" fontId="242" fillId="0" borderId="1" xfId="0" applyNumberFormat="1" applyFont="1" applyFill="1" applyBorder="1" applyAlignment="1">
      <alignment horizontal="left" vertical="center"/>
    </xf>
    <xf numFmtId="1" fontId="241" fillId="2" borderId="1" xfId="0" applyNumberFormat="1" applyFont="1" applyFill="1" applyBorder="1" applyAlignment="1">
      <alignment horizontal="left" vertical="center"/>
    </xf>
    <xf numFmtId="43" fontId="236" fillId="0" borderId="1" xfId="3040" applyFont="1" applyBorder="1" applyAlignment="1">
      <alignment horizontal="center" vertical="center"/>
    </xf>
    <xf numFmtId="4" fontId="239" fillId="0" borderId="1" xfId="0" applyNumberFormat="1" applyFont="1" applyFill="1" applyBorder="1" applyAlignment="1">
      <alignment horizontal="left" vertical="center"/>
    </xf>
    <xf numFmtId="4" fontId="239" fillId="2" borderId="1" xfId="0" applyNumberFormat="1" applyFont="1" applyFill="1" applyBorder="1" applyAlignment="1">
      <alignment horizontal="left" vertical="center"/>
    </xf>
    <xf numFmtId="0" fontId="220" fillId="0" borderId="0" xfId="0" applyFont="1" applyAlignment="1">
      <alignment horizontal="left" vertical="center"/>
    </xf>
    <xf numFmtId="0" fontId="240" fillId="0" borderId="0" xfId="0" applyFont="1" applyAlignment="1">
      <alignment horizontal="left" vertical="center"/>
    </xf>
    <xf numFmtId="4" fontId="241" fillId="0" borderId="2" xfId="0" applyNumberFormat="1" applyFont="1" applyFill="1" applyBorder="1" applyAlignment="1">
      <alignment horizontal="left" vertical="center"/>
    </xf>
    <xf numFmtId="3" fontId="241" fillId="0" borderId="0" xfId="3302" applyNumberFormat="1" applyFont="1" applyBorder="1" applyAlignment="1">
      <alignment horizontal="center" vertical="center"/>
    </xf>
    <xf numFmtId="4" fontId="241" fillId="2" borderId="3" xfId="0" applyNumberFormat="1" applyFont="1" applyFill="1" applyBorder="1" applyAlignment="1">
      <alignment horizontal="left" vertical="center"/>
    </xf>
    <xf numFmtId="4" fontId="243" fillId="0" borderId="1" xfId="0" applyNumberFormat="1" applyFont="1" applyFill="1" applyBorder="1" applyAlignment="1">
      <alignment horizontal="left" vertical="center"/>
    </xf>
    <xf numFmtId="0" fontId="220" fillId="0" borderId="0" xfId="0" applyFont="1" applyAlignment="1">
      <alignment horizontal="left"/>
    </xf>
    <xf numFmtId="0" fontId="245" fillId="0" borderId="0" xfId="0" applyFont="1" applyAlignment="1">
      <alignment horizontal="left" vertical="center"/>
    </xf>
    <xf numFmtId="0" fontId="200" fillId="0" borderId="0" xfId="0" applyFont="1"/>
    <xf numFmtId="0" fontId="251" fillId="0" borderId="0" xfId="0" applyFont="1" applyAlignment="1">
      <alignment horizontal="left" vertical="center"/>
    </xf>
    <xf numFmtId="0" fontId="252" fillId="0" borderId="0" xfId="0" applyFont="1" applyAlignment="1">
      <alignment horizontal="left"/>
    </xf>
    <xf numFmtId="2" fontId="203" fillId="0" borderId="1" xfId="0" applyNumberFormat="1" applyFont="1" applyBorder="1" applyAlignment="1">
      <alignment vertical="center"/>
    </xf>
    <xf numFmtId="4" fontId="254" fillId="0" borderId="1" xfId="0" applyNumberFormat="1" applyFont="1" applyFill="1" applyBorder="1" applyAlignment="1">
      <alignment horizontal="left" vertical="center"/>
    </xf>
    <xf numFmtId="0" fontId="255" fillId="0" borderId="1" xfId="0" applyFont="1" applyBorder="1" applyAlignment="1">
      <alignment horizontal="center" vertical="center"/>
    </xf>
    <xf numFmtId="0" fontId="255" fillId="0" borderId="0" xfId="0" applyFont="1"/>
    <xf numFmtId="4" fontId="244" fillId="0" borderId="1" xfId="3302" applyNumberFormat="1" applyFont="1" applyBorder="1" applyAlignment="1">
      <alignment horizontal="center" vertical="center"/>
    </xf>
    <xf numFmtId="4" fontId="239" fillId="0" borderId="1" xfId="3302" applyNumberFormat="1" applyFont="1" applyBorder="1" applyAlignment="1">
      <alignment horizontal="center" vertical="center"/>
    </xf>
    <xf numFmtId="43" fontId="255" fillId="0" borderId="1" xfId="3040" applyFont="1" applyBorder="1" applyAlignment="1">
      <alignment horizontal="center" vertical="center"/>
    </xf>
    <xf numFmtId="43" fontId="200" fillId="0" borderId="1" xfId="3040" applyFont="1" applyBorder="1" applyAlignment="1">
      <alignment horizontal="center" vertical="center"/>
    </xf>
    <xf numFmtId="43" fontId="239" fillId="0" borderId="1" xfId="3040" applyFont="1" applyBorder="1" applyAlignment="1">
      <alignment horizontal="center" vertical="center"/>
    </xf>
    <xf numFmtId="43" fontId="243" fillId="0" borderId="1" xfId="3040" applyFont="1" applyBorder="1" applyAlignment="1">
      <alignment horizontal="center" vertical="center"/>
    </xf>
    <xf numFmtId="43" fontId="244" fillId="0" borderId="1" xfId="3040" applyFont="1" applyBorder="1" applyAlignment="1">
      <alignment horizontal="center" vertical="center"/>
    </xf>
    <xf numFmtId="43" fontId="223" fillId="0" borderId="1" xfId="3040" applyFont="1" applyBorder="1" applyAlignment="1">
      <alignment horizontal="center" vertical="center"/>
    </xf>
    <xf numFmtId="43" fontId="242" fillId="0" borderId="1" xfId="3040" applyFont="1" applyBorder="1" applyAlignment="1">
      <alignment horizontal="center" vertical="center"/>
    </xf>
    <xf numFmtId="4" fontId="254" fillId="0" borderId="1" xfId="0" applyNumberFormat="1" applyFont="1" applyFill="1" applyBorder="1" applyAlignment="1">
      <alignment horizontal="center" vertical="center"/>
    </xf>
    <xf numFmtId="43" fontId="250" fillId="0" borderId="1" xfId="3040" applyFont="1" applyBorder="1" applyAlignment="1">
      <alignment horizontal="center" vertical="center"/>
    </xf>
    <xf numFmtId="43" fontId="250" fillId="0" borderId="1" xfId="3040" applyNumberFormat="1" applyFont="1" applyBorder="1" applyAlignment="1">
      <alignment horizontal="center" vertical="center"/>
    </xf>
    <xf numFmtId="4" fontId="250" fillId="0" borderId="1" xfId="0" applyNumberFormat="1" applyFont="1" applyFill="1" applyBorder="1" applyAlignment="1">
      <alignment horizontal="left" vertical="center"/>
    </xf>
    <xf numFmtId="43" fontId="246" fillId="0" borderId="1" xfId="3040" applyFont="1" applyBorder="1" applyAlignment="1">
      <alignment horizontal="left" vertical="center"/>
    </xf>
    <xf numFmtId="43" fontId="247" fillId="0" borderId="1" xfId="3040" applyFont="1" applyBorder="1" applyAlignment="1">
      <alignment horizontal="left" vertical="center"/>
    </xf>
    <xf numFmtId="43" fontId="234" fillId="0" borderId="1" xfId="3040" applyFont="1" applyBorder="1" applyAlignment="1">
      <alignment horizontal="left" vertical="center"/>
    </xf>
    <xf numFmtId="10" fontId="248" fillId="0" borderId="1" xfId="3304" applyNumberFormat="1" applyFont="1" applyBorder="1" applyAlignment="1">
      <alignment horizontal="center" vertical="center"/>
    </xf>
    <xf numFmtId="43" fontId="246" fillId="0" borderId="4" xfId="3040" applyFont="1" applyBorder="1" applyAlignment="1">
      <alignment horizontal="left" vertical="center"/>
    </xf>
    <xf numFmtId="43" fontId="211" fillId="0" borderId="1" xfId="3040" applyFont="1" applyBorder="1" applyAlignment="1">
      <alignment horizontal="left" vertical="center"/>
    </xf>
    <xf numFmtId="43" fontId="207" fillId="2" borderId="1" xfId="3040" applyFont="1" applyFill="1" applyBorder="1" applyAlignment="1">
      <alignment horizontal="left" vertical="center"/>
    </xf>
    <xf numFmtId="10" fontId="249" fillId="0" borderId="1" xfId="3304" applyNumberFormat="1" applyFont="1" applyBorder="1" applyAlignment="1">
      <alignment horizontal="center" vertical="center"/>
    </xf>
    <xf numFmtId="10" fontId="235" fillId="0" borderId="1" xfId="3304" applyNumberFormat="1" applyFont="1" applyBorder="1" applyAlignment="1">
      <alignment horizontal="center" vertical="center"/>
    </xf>
    <xf numFmtId="43" fontId="202" fillId="0" borderId="1" xfId="3040" applyFont="1" applyBorder="1" applyAlignment="1">
      <alignment horizontal="center" vertical="center"/>
    </xf>
    <xf numFmtId="43" fontId="199" fillId="0" borderId="1" xfId="3040" applyFont="1" applyBorder="1" applyAlignment="1">
      <alignment horizontal="left" vertical="center"/>
    </xf>
    <xf numFmtId="10" fontId="223" fillId="0" borderId="1" xfId="3304" applyNumberFormat="1" applyFont="1" applyBorder="1" applyAlignment="1">
      <alignment horizontal="center" vertical="center"/>
    </xf>
    <xf numFmtId="43" fontId="207" fillId="0" borderId="1" xfId="3040" applyFont="1" applyBorder="1" applyAlignment="1">
      <alignment horizontal="left" vertical="center"/>
    </xf>
    <xf numFmtId="43" fontId="254" fillId="0" borderId="1" xfId="3040" applyFont="1" applyFill="1" applyBorder="1" applyAlignment="1">
      <alignment horizontal="center" vertical="center"/>
    </xf>
    <xf numFmtId="4" fontId="253" fillId="0" borderId="5" xfId="0" applyNumberFormat="1" applyFont="1" applyFill="1" applyBorder="1" applyAlignment="1">
      <alignment horizontal="left" vertical="center"/>
    </xf>
    <xf numFmtId="10" fontId="253" fillId="0" borderId="5" xfId="3304" applyNumberFormat="1" applyFont="1" applyBorder="1" applyAlignment="1">
      <alignment horizontal="center" vertical="center"/>
    </xf>
    <xf numFmtId="49" fontId="235" fillId="0" borderId="1" xfId="3040" applyNumberFormat="1" applyFont="1" applyBorder="1" applyAlignment="1">
      <alignment horizontal="center" vertical="center"/>
    </xf>
    <xf numFmtId="2" fontId="203" fillId="0" borderId="0" xfId="0" applyNumberFormat="1" applyFont="1"/>
    <xf numFmtId="0" fontId="235" fillId="0" borderId="1" xfId="3040" applyNumberFormat="1" applyFont="1" applyBorder="1" applyAlignment="1">
      <alignment horizontal="center" vertical="center"/>
    </xf>
    <xf numFmtId="0" fontId="0" fillId="0" borderId="4" xfId="0" applyBorder="1"/>
    <xf numFmtId="165" fontId="6" fillId="0" borderId="4" xfId="3040" applyNumberFormat="1" applyFont="1" applyBorder="1"/>
    <xf numFmtId="165" fontId="6" fillId="0" borderId="4" xfId="3040" applyNumberFormat="1" applyFont="1" applyBorder="1" applyAlignment="1">
      <alignment horizontal="right"/>
    </xf>
    <xf numFmtId="165" fontId="0" fillId="0" borderId="4" xfId="0" applyNumberFormat="1" applyBorder="1"/>
    <xf numFmtId="0" fontId="0" fillId="0" borderId="4" xfId="0" applyBorder="1" applyAlignment="1">
      <alignment horizontal="center"/>
    </xf>
    <xf numFmtId="4" fontId="256" fillId="0" borderId="1" xfId="0" applyNumberFormat="1" applyFont="1" applyFill="1" applyBorder="1" applyAlignment="1">
      <alignment horizontal="left" vertical="center"/>
    </xf>
    <xf numFmtId="4" fontId="257" fillId="0" borderId="1" xfId="0" applyNumberFormat="1" applyFont="1" applyFill="1" applyBorder="1" applyAlignment="1">
      <alignment horizontal="left" vertical="center"/>
    </xf>
    <xf numFmtId="0" fontId="218" fillId="0" borderId="1" xfId="0" applyFont="1" applyBorder="1" applyAlignment="1">
      <alignment horizontal="left" vertical="center"/>
    </xf>
    <xf numFmtId="43" fontId="257" fillId="2" borderId="1" xfId="3040" applyFont="1" applyFill="1" applyBorder="1" applyAlignment="1">
      <alignment horizontal="left" vertical="center"/>
    </xf>
    <xf numFmtId="4" fontId="258" fillId="0" borderId="1" xfId="0" applyNumberFormat="1" applyFont="1" applyFill="1" applyBorder="1" applyAlignment="1">
      <alignment horizontal="left" vertical="center"/>
    </xf>
    <xf numFmtId="43" fontId="247" fillId="2" borderId="1" xfId="3040" applyFont="1" applyFill="1" applyBorder="1" applyAlignment="1">
      <alignment horizontal="left" vertical="center"/>
    </xf>
    <xf numFmtId="4" fontId="234" fillId="0" borderId="1" xfId="0" applyNumberFormat="1" applyFont="1" applyFill="1" applyBorder="1" applyAlignment="1">
      <alignment horizontal="left" vertical="center"/>
    </xf>
    <xf numFmtId="43" fontId="234" fillId="2" borderId="1" xfId="3040" applyFont="1" applyFill="1" applyBorder="1" applyAlignment="1">
      <alignment horizontal="left" vertical="center"/>
    </xf>
    <xf numFmtId="4" fontId="259" fillId="0" borderId="1" xfId="0" applyNumberFormat="1" applyFont="1" applyFill="1" applyBorder="1" applyAlignment="1">
      <alignment horizontal="left" vertical="center"/>
    </xf>
    <xf numFmtId="4" fontId="247" fillId="2" borderId="1" xfId="0" applyNumberFormat="1" applyFont="1" applyFill="1" applyBorder="1" applyAlignment="1">
      <alignment horizontal="left" vertical="center"/>
    </xf>
    <xf numFmtId="164" fontId="248" fillId="2" borderId="1" xfId="0" applyNumberFormat="1" applyFont="1" applyFill="1" applyBorder="1" applyAlignment="1">
      <alignment horizontal="left" vertical="center"/>
    </xf>
    <xf numFmtId="2" fontId="247" fillId="2" borderId="1" xfId="0" applyNumberFormat="1" applyFont="1" applyFill="1" applyBorder="1" applyAlignment="1">
      <alignment horizontal="left" vertical="center"/>
    </xf>
    <xf numFmtId="4" fontId="249" fillId="0" borderId="1" xfId="0" applyNumberFormat="1" applyFont="1" applyFill="1" applyBorder="1" applyAlignment="1">
      <alignment horizontal="left" vertical="center"/>
    </xf>
    <xf numFmtId="164" fontId="249" fillId="2" borderId="1" xfId="0" applyNumberFormat="1" applyFont="1" applyFill="1" applyBorder="1" applyAlignment="1">
      <alignment horizontal="left" vertical="center"/>
    </xf>
    <xf numFmtId="164" fontId="260" fillId="2" borderId="1" xfId="0" applyNumberFormat="1" applyFont="1" applyFill="1" applyBorder="1" applyAlignment="1">
      <alignment horizontal="left" vertical="center"/>
    </xf>
    <xf numFmtId="4" fontId="260" fillId="0" borderId="5" xfId="0" applyNumberFormat="1" applyFont="1" applyFill="1" applyBorder="1" applyAlignment="1">
      <alignment horizontal="left" vertical="center"/>
    </xf>
    <xf numFmtId="10" fontId="260" fillId="0" borderId="5" xfId="3304" applyNumberFormat="1" applyFont="1" applyBorder="1" applyAlignment="1">
      <alignment horizontal="center" vertical="center"/>
    </xf>
    <xf numFmtId="43" fontId="254" fillId="0" borderId="1" xfId="3040" applyFont="1" applyBorder="1" applyAlignment="1">
      <alignment horizontal="center" vertical="center"/>
    </xf>
    <xf numFmtId="0" fontId="261" fillId="0" borderId="6" xfId="0" applyFont="1" applyBorder="1" applyAlignment="1">
      <alignment horizontal="center" vertical="center"/>
    </xf>
    <xf numFmtId="4" fontId="200" fillId="0" borderId="1" xfId="0" applyNumberFormat="1" applyFont="1" applyFill="1" applyBorder="1" applyAlignment="1">
      <alignment horizontal="left" vertical="center"/>
    </xf>
    <xf numFmtId="4" fontId="259" fillId="2" borderId="1" xfId="0" applyNumberFormat="1" applyFont="1" applyFill="1" applyBorder="1" applyAlignment="1">
      <alignment horizontal="left" vertical="center"/>
    </xf>
    <xf numFmtId="4" fontId="244" fillId="0" borderId="1" xfId="0" applyNumberFormat="1" applyFont="1" applyFill="1" applyBorder="1" applyAlignment="1">
      <alignment horizontal="left" vertical="center"/>
    </xf>
    <xf numFmtId="10" fontId="244" fillId="0" borderId="1" xfId="3304" applyNumberFormat="1" applyFont="1" applyBorder="1" applyAlignment="1">
      <alignment horizontal="center" vertical="center"/>
    </xf>
    <xf numFmtId="4" fontId="248" fillId="2" borderId="1" xfId="0" applyNumberFormat="1" applyFont="1" applyFill="1" applyBorder="1" applyAlignment="1">
      <alignment horizontal="left" vertical="center"/>
    </xf>
    <xf numFmtId="4" fontId="243" fillId="2" borderId="1" xfId="0" applyNumberFormat="1" applyFont="1" applyFill="1" applyBorder="1" applyAlignment="1">
      <alignment horizontal="left" vertical="center"/>
    </xf>
    <xf numFmtId="4" fontId="200" fillId="2" borderId="1" xfId="0" applyNumberFormat="1" applyFont="1" applyFill="1" applyBorder="1" applyAlignment="1">
      <alignment horizontal="left" vertical="center"/>
    </xf>
    <xf numFmtId="43" fontId="248" fillId="0" borderId="1" xfId="3040" applyFont="1" applyBorder="1" applyAlignment="1">
      <alignment horizontal="center" vertical="center"/>
    </xf>
    <xf numFmtId="1" fontId="243" fillId="2" borderId="1" xfId="0" applyNumberFormat="1" applyFont="1" applyFill="1" applyBorder="1" applyAlignment="1">
      <alignment horizontal="left" vertical="center"/>
    </xf>
    <xf numFmtId="1" fontId="242" fillId="2" borderId="1" xfId="0" applyNumberFormat="1" applyFont="1" applyFill="1" applyBorder="1" applyAlignment="1">
      <alignment horizontal="left" vertical="center"/>
    </xf>
    <xf numFmtId="4" fontId="250" fillId="2" borderId="1" xfId="0" applyNumberFormat="1" applyFont="1" applyFill="1" applyBorder="1" applyAlignment="1">
      <alignment horizontal="left" vertical="center"/>
    </xf>
    <xf numFmtId="4" fontId="257" fillId="2" borderId="1" xfId="0" applyNumberFormat="1" applyFont="1" applyFill="1" applyBorder="1" applyAlignment="1">
      <alignment horizontal="left" vertical="center"/>
    </xf>
    <xf numFmtId="4" fontId="242" fillId="2" borderId="1" xfId="0" applyNumberFormat="1" applyFont="1" applyFill="1" applyBorder="1" applyAlignment="1">
      <alignment horizontal="left" vertical="center"/>
    </xf>
    <xf numFmtId="4" fontId="242" fillId="0" borderId="2" xfId="0" applyNumberFormat="1" applyFont="1" applyFill="1" applyBorder="1" applyAlignment="1">
      <alignment horizontal="left" vertical="center"/>
    </xf>
    <xf numFmtId="3" fontId="242" fillId="0" borderId="0" xfId="3302" applyNumberFormat="1" applyFont="1" applyBorder="1" applyAlignment="1">
      <alignment horizontal="center" vertical="center"/>
    </xf>
    <xf numFmtId="4" fontId="242" fillId="2" borderId="3" xfId="0" applyNumberFormat="1" applyFont="1" applyFill="1" applyBorder="1" applyAlignment="1">
      <alignment horizontal="left" vertical="center"/>
    </xf>
    <xf numFmtId="0" fontId="200" fillId="0" borderId="1" xfId="0" applyFont="1" applyBorder="1" applyAlignment="1">
      <alignment horizontal="left" vertical="center"/>
    </xf>
    <xf numFmtId="0" fontId="200" fillId="0" borderId="0" xfId="0" applyFont="1" applyAlignment="1">
      <alignment horizontal="left" vertical="center"/>
    </xf>
    <xf numFmtId="0" fontId="218" fillId="0" borderId="0" xfId="0" applyFont="1" applyAlignment="1">
      <alignment horizontal="left" vertical="center"/>
    </xf>
    <xf numFmtId="1" fontId="200" fillId="0" borderId="0" xfId="0" applyNumberFormat="1" applyFont="1" applyBorder="1" applyAlignment="1">
      <alignment horizontal="left" vertical="center"/>
    </xf>
    <xf numFmtId="0" fontId="262" fillId="0" borderId="0" xfId="0" applyFont="1" applyAlignment="1">
      <alignment horizontal="left"/>
    </xf>
    <xf numFmtId="0" fontId="262" fillId="0" borderId="0" xfId="0" applyFont="1" applyAlignment="1">
      <alignment horizontal="left" vertical="center"/>
    </xf>
    <xf numFmtId="0" fontId="263" fillId="0" borderId="0" xfId="0" applyFont="1" applyAlignment="1">
      <alignment horizontal="left" vertical="center"/>
    </xf>
    <xf numFmtId="0" fontId="263" fillId="0" borderId="0" xfId="0" applyFont="1" applyAlignment="1">
      <alignment horizontal="left"/>
    </xf>
    <xf numFmtId="0" fontId="264" fillId="0" borderId="0" xfId="0" applyFont="1" applyAlignment="1">
      <alignment horizontal="left" vertical="center"/>
    </xf>
    <xf numFmtId="0" fontId="264" fillId="0" borderId="0" xfId="0" applyFont="1" applyAlignment="1">
      <alignment horizontal="left"/>
    </xf>
    <xf numFmtId="0" fontId="264" fillId="0" borderId="0" xfId="0" applyFont="1"/>
    <xf numFmtId="0" fontId="265" fillId="0" borderId="0" xfId="0" applyFont="1" applyAlignment="1">
      <alignment horizontal="left" vertical="center"/>
    </xf>
    <xf numFmtId="0" fontId="266" fillId="0" borderId="0" xfId="0" applyFont="1" applyAlignment="1">
      <alignment horizontal="left"/>
    </xf>
    <xf numFmtId="1" fontId="218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3" fontId="257" fillId="0" borderId="1" xfId="3040" applyFont="1" applyBorder="1" applyAlignment="1">
      <alignment horizontal="left" vertical="center"/>
    </xf>
    <xf numFmtId="43" fontId="247" fillId="0" borderId="1" xfId="3040" applyFont="1" applyBorder="1" applyAlignment="1">
      <alignment horizontal="center" vertical="center"/>
    </xf>
    <xf numFmtId="165" fontId="0" fillId="0" borderId="0" xfId="0" applyNumberFormat="1"/>
    <xf numFmtId="2" fontId="203" fillId="0" borderId="1" xfId="0" applyNumberFormat="1" applyFont="1" applyFill="1" applyBorder="1" applyAlignment="1">
      <alignment vertical="center"/>
    </xf>
    <xf numFmtId="0" fontId="218" fillId="3" borderId="7" xfId="0" applyFont="1" applyFill="1" applyBorder="1" applyAlignment="1">
      <alignment horizontal="center"/>
    </xf>
    <xf numFmtId="0" fontId="218" fillId="4" borderId="8" xfId="0" applyFont="1" applyFill="1" applyBorder="1" applyAlignment="1">
      <alignment horizontal="center"/>
    </xf>
    <xf numFmtId="9" fontId="200" fillId="3" borderId="6" xfId="3304" applyFont="1" applyFill="1" applyBorder="1"/>
    <xf numFmtId="0" fontId="200" fillId="0" borderId="9" xfId="0" applyFont="1" applyFill="1" applyBorder="1" applyAlignment="1">
      <alignment horizontal="center"/>
    </xf>
    <xf numFmtId="0" fontId="200" fillId="0" borderId="10" xfId="0" applyFont="1" applyFill="1" applyBorder="1" applyAlignment="1">
      <alignment horizontal="center"/>
    </xf>
    <xf numFmtId="0" fontId="200" fillId="0" borderId="11" xfId="0" applyFont="1" applyFill="1" applyBorder="1" applyAlignment="1">
      <alignment horizontal="center"/>
    </xf>
    <xf numFmtId="0" fontId="200" fillId="0" borderId="12" xfId="0" applyFont="1" applyFill="1" applyBorder="1" applyAlignment="1">
      <alignment horizontal="center"/>
    </xf>
    <xf numFmtId="0" fontId="200" fillId="0" borderId="13" xfId="0" applyFont="1" applyFill="1" applyBorder="1" applyAlignment="1">
      <alignment horizontal="center"/>
    </xf>
    <xf numFmtId="0" fontId="200" fillId="0" borderId="6" xfId="0" applyFont="1" applyFill="1" applyBorder="1" applyAlignment="1">
      <alignment horizontal="center"/>
    </xf>
    <xf numFmtId="0" fontId="200" fillId="0" borderId="14" xfId="0" applyFont="1" applyFill="1" applyBorder="1" applyAlignment="1">
      <alignment horizontal="center"/>
    </xf>
    <xf numFmtId="0" fontId="218" fillId="3" borderId="15" xfId="0" applyFont="1" applyFill="1" applyBorder="1" applyAlignment="1">
      <alignment horizontal="right"/>
    </xf>
    <xf numFmtId="0" fontId="218" fillId="3" borderId="15" xfId="0" applyFont="1" applyFill="1" applyBorder="1" applyAlignment="1">
      <alignment horizontal="center"/>
    </xf>
    <xf numFmtId="0" fontId="200" fillId="3" borderId="9" xfId="0" applyFont="1" applyFill="1" applyBorder="1" applyAlignment="1">
      <alignment horizontal="right"/>
    </xf>
    <xf numFmtId="0" fontId="200" fillId="3" borderId="10" xfId="0" applyFont="1" applyFill="1" applyBorder="1" applyAlignment="1">
      <alignment horizontal="right"/>
    </xf>
    <xf numFmtId="0" fontId="200" fillId="3" borderId="10" xfId="0" applyFont="1" applyFill="1" applyBorder="1" applyAlignment="1">
      <alignment horizontal="center"/>
    </xf>
    <xf numFmtId="0" fontId="200" fillId="3" borderId="11" xfId="0" applyFont="1" applyFill="1" applyBorder="1" applyAlignment="1">
      <alignment horizontal="right"/>
    </xf>
    <xf numFmtId="0" fontId="200" fillId="3" borderId="12" xfId="0" applyFont="1" applyFill="1" applyBorder="1" applyAlignment="1">
      <alignment horizontal="right"/>
    </xf>
    <xf numFmtId="0" fontId="200" fillId="3" borderId="13" xfId="0" applyFont="1" applyFill="1" applyBorder="1" applyAlignment="1">
      <alignment horizontal="right"/>
    </xf>
    <xf numFmtId="0" fontId="267" fillId="0" borderId="0" xfId="0" applyFont="1" applyFill="1" applyBorder="1" applyAlignment="1">
      <alignment horizontal="center"/>
    </xf>
    <xf numFmtId="0" fontId="218" fillId="3" borderId="8" xfId="0" applyFont="1" applyFill="1" applyBorder="1" applyAlignment="1">
      <alignment horizontal="center"/>
    </xf>
    <xf numFmtId="0" fontId="218" fillId="4" borderId="16" xfId="0" applyFont="1" applyFill="1" applyBorder="1" applyAlignment="1">
      <alignment horizontal="center"/>
    </xf>
    <xf numFmtId="0" fontId="218" fillId="3" borderId="17" xfId="0" applyFont="1" applyFill="1" applyBorder="1" applyAlignment="1">
      <alignment horizontal="center"/>
    </xf>
    <xf numFmtId="0" fontId="200" fillId="0" borderId="1" xfId="0" applyFont="1" applyFill="1" applyBorder="1" applyAlignment="1">
      <alignment horizontal="center"/>
    </xf>
    <xf numFmtId="0" fontId="200" fillId="3" borderId="1" xfId="0" applyFont="1" applyFill="1" applyBorder="1" applyAlignment="1">
      <alignment horizontal="center"/>
    </xf>
    <xf numFmtId="0" fontId="200" fillId="0" borderId="18" xfId="0" applyFont="1" applyFill="1" applyBorder="1" applyAlignment="1">
      <alignment horizontal="center"/>
    </xf>
    <xf numFmtId="0" fontId="200" fillId="0" borderId="19" xfId="0" applyFont="1" applyFill="1" applyBorder="1" applyAlignment="1">
      <alignment horizontal="center"/>
    </xf>
    <xf numFmtId="0" fontId="200" fillId="0" borderId="20" xfId="0" applyFont="1" applyFill="1" applyBorder="1" applyAlignment="1">
      <alignment horizontal="center"/>
    </xf>
    <xf numFmtId="0" fontId="200" fillId="0" borderId="21" xfId="0" applyFont="1" applyFill="1" applyBorder="1" applyAlignment="1">
      <alignment horizontal="center"/>
    </xf>
    <xf numFmtId="0" fontId="200" fillId="0" borderId="22" xfId="0" applyFont="1" applyFill="1" applyBorder="1" applyAlignment="1">
      <alignment horizontal="center"/>
    </xf>
    <xf numFmtId="0" fontId="0" fillId="0" borderId="0" xfId="0" applyFont="1"/>
    <xf numFmtId="0" fontId="210" fillId="0" borderId="0" xfId="0" applyFont="1"/>
    <xf numFmtId="4" fontId="247" fillId="0" borderId="1" xfId="3304" applyNumberFormat="1" applyFont="1" applyBorder="1" applyAlignment="1">
      <alignment horizontal="left" vertical="center"/>
    </xf>
    <xf numFmtId="0" fontId="220" fillId="0" borderId="0" xfId="0" applyFont="1"/>
    <xf numFmtId="0" fontId="200" fillId="0" borderId="23" xfId="0" applyFont="1" applyFill="1" applyBorder="1" applyAlignment="1">
      <alignment horizontal="center"/>
    </xf>
    <xf numFmtId="43" fontId="0" fillId="0" borderId="4" xfId="3040" applyFont="1" applyBorder="1" applyAlignment="1">
      <alignment horizontal="center"/>
    </xf>
    <xf numFmtId="43" fontId="0" fillId="0" borderId="4" xfId="0" applyNumberFormat="1" applyBorder="1" applyAlignment="1">
      <alignment horizontal="center"/>
    </xf>
    <xf numFmtId="9" fontId="0" fillId="0" borderId="4" xfId="0" applyNumberFormat="1" applyBorder="1" applyAlignment="1">
      <alignment horizontal="center"/>
    </xf>
    <xf numFmtId="43" fontId="0" fillId="0" borderId="0" xfId="0" applyNumberFormat="1"/>
    <xf numFmtId="0" fontId="200" fillId="0" borderId="24" xfId="0" applyFont="1" applyFill="1" applyBorder="1" applyAlignment="1">
      <alignment horizontal="center"/>
    </xf>
    <xf numFmtId="0" fontId="200" fillId="0" borderId="25" xfId="0" applyFont="1" applyFill="1" applyBorder="1" applyAlignment="1">
      <alignment horizontal="center"/>
    </xf>
    <xf numFmtId="0" fontId="204" fillId="0" borderId="26" xfId="0" applyFont="1" applyFill="1" applyBorder="1" applyAlignment="1">
      <alignment horizontal="left" vertical="center"/>
    </xf>
    <xf numFmtId="0" fontId="261" fillId="0" borderId="27" xfId="0" applyFont="1" applyBorder="1" applyAlignment="1">
      <alignment horizontal="center" vertical="center"/>
    </xf>
    <xf numFmtId="0" fontId="261" fillId="0" borderId="20" xfId="0" applyFont="1" applyBorder="1" applyAlignment="1">
      <alignment horizontal="center" vertical="center"/>
    </xf>
    <xf numFmtId="0" fontId="218" fillId="0" borderId="27" xfId="0" applyFont="1" applyBorder="1" applyAlignment="1">
      <alignment horizontal="center" vertical="center"/>
    </xf>
    <xf numFmtId="0" fontId="218" fillId="0" borderId="20" xfId="0" applyFont="1" applyBorder="1" applyAlignment="1">
      <alignment horizontal="center" vertical="center"/>
    </xf>
    <xf numFmtId="0" fontId="218" fillId="0" borderId="6" xfId="0" applyFont="1" applyBorder="1" applyAlignment="1">
      <alignment horizontal="center" vertical="center"/>
    </xf>
    <xf numFmtId="0" fontId="227" fillId="0" borderId="6" xfId="0" applyFont="1" applyFill="1" applyBorder="1" applyAlignment="1">
      <alignment horizontal="center" vertical="center"/>
    </xf>
    <xf numFmtId="0" fontId="233" fillId="0" borderId="27" xfId="0" applyFont="1" applyBorder="1" applyAlignment="1">
      <alignment horizontal="center" vertical="center"/>
    </xf>
    <xf numFmtId="0" fontId="233" fillId="0" borderId="20" xfId="0" applyFont="1" applyBorder="1" applyAlignment="1">
      <alignment horizontal="center" vertical="center"/>
    </xf>
    <xf numFmtId="4" fontId="199" fillId="0" borderId="27" xfId="0" applyNumberFormat="1" applyFont="1" applyFill="1" applyBorder="1" applyAlignment="1">
      <alignment horizontal="left" vertical="center"/>
    </xf>
    <xf numFmtId="4" fontId="199" fillId="0" borderId="20" xfId="0" applyNumberFormat="1" applyFont="1" applyFill="1" applyBorder="1" applyAlignment="1">
      <alignment horizontal="left" vertical="center"/>
    </xf>
    <xf numFmtId="4" fontId="199" fillId="0" borderId="6" xfId="0" applyNumberFormat="1" applyFont="1" applyFill="1" applyBorder="1" applyAlignment="1">
      <alignment horizontal="left" vertical="center"/>
    </xf>
    <xf numFmtId="4" fontId="257" fillId="0" borderId="1" xfId="0" applyNumberFormat="1" applyFont="1" applyFill="1" applyBorder="1" applyAlignment="1">
      <alignment horizontal="center" vertical="center"/>
    </xf>
    <xf numFmtId="43" fontId="242" fillId="0" borderId="1" xfId="3040" applyFont="1" applyBorder="1" applyAlignment="1">
      <alignment horizontal="left" vertical="center"/>
    </xf>
    <xf numFmtId="43" fontId="0" fillId="0" borderId="4" xfId="3040" applyFont="1" applyBorder="1"/>
    <xf numFmtId="43" fontId="0" fillId="0" borderId="4" xfId="0" applyNumberFormat="1" applyBorder="1"/>
    <xf numFmtId="0" fontId="0" fillId="0" borderId="4" xfId="0" applyBorder="1" applyAlignment="1">
      <alignment vertical="center"/>
    </xf>
    <xf numFmtId="165" fontId="0" fillId="0" borderId="4" xfId="3040" applyNumberFormat="1" applyFont="1" applyBorder="1" applyAlignment="1">
      <alignment vertical="center"/>
    </xf>
    <xf numFmtId="4" fontId="268" fillId="5" borderId="1" xfId="0" applyNumberFormat="1" applyFont="1" applyFill="1" applyBorder="1" applyAlignment="1">
      <alignment horizontal="center" vertical="center"/>
    </xf>
    <xf numFmtId="0" fontId="218" fillId="5" borderId="1" xfId="0" applyFont="1" applyFill="1" applyBorder="1" applyAlignment="1">
      <alignment horizontal="left" vertical="center"/>
    </xf>
    <xf numFmtId="0" fontId="227" fillId="5" borderId="20" xfId="0" applyFont="1" applyFill="1" applyBorder="1" applyAlignment="1">
      <alignment horizontal="center" vertical="center"/>
    </xf>
    <xf numFmtId="4" fontId="257" fillId="5" borderId="1" xfId="0" applyNumberFormat="1" applyFont="1" applyFill="1" applyBorder="1" applyAlignment="1">
      <alignment horizontal="center" vertical="center"/>
    </xf>
    <xf numFmtId="4" fontId="257" fillId="5" borderId="1" xfId="0" applyNumberFormat="1" applyFont="1" applyFill="1" applyBorder="1" applyAlignment="1">
      <alignment horizontal="left" vertical="center"/>
    </xf>
    <xf numFmtId="43" fontId="242" fillId="5" borderId="1" xfId="3040" applyFont="1" applyFill="1" applyBorder="1" applyAlignment="1">
      <alignment horizontal="left" vertical="center"/>
    </xf>
    <xf numFmtId="43" fontId="247" fillId="5" borderId="1" xfId="3040" applyFont="1" applyFill="1" applyBorder="1" applyAlignment="1">
      <alignment horizontal="left" vertical="center"/>
    </xf>
    <xf numFmtId="10" fontId="248" fillId="5" borderId="1" xfId="3304" applyNumberFormat="1" applyFont="1" applyFill="1" applyBorder="1" applyAlignment="1">
      <alignment horizontal="center" vertical="center"/>
    </xf>
    <xf numFmtId="10" fontId="249" fillId="5" borderId="1" xfId="3304" applyNumberFormat="1" applyFont="1" applyFill="1" applyBorder="1" applyAlignment="1">
      <alignment horizontal="center" vertical="center"/>
    </xf>
    <xf numFmtId="10" fontId="260" fillId="5" borderId="5" xfId="3304" applyNumberFormat="1" applyFont="1" applyFill="1" applyBorder="1" applyAlignment="1">
      <alignment horizontal="center" vertical="center"/>
    </xf>
    <xf numFmtId="0" fontId="261" fillId="5" borderId="20" xfId="0" applyFont="1" applyFill="1" applyBorder="1" applyAlignment="1">
      <alignment horizontal="center" vertical="center"/>
    </xf>
    <xf numFmtId="43" fontId="254" fillId="5" borderId="1" xfId="3040" applyFont="1" applyFill="1" applyBorder="1" applyAlignment="1">
      <alignment horizontal="center" vertical="center"/>
    </xf>
    <xf numFmtId="43" fontId="200" fillId="5" borderId="1" xfId="3040" applyFont="1" applyFill="1" applyBorder="1" applyAlignment="1">
      <alignment horizontal="center" vertical="center"/>
    </xf>
    <xf numFmtId="43" fontId="244" fillId="5" borderId="1" xfId="3040" applyFont="1" applyFill="1" applyBorder="1" applyAlignment="1">
      <alignment horizontal="center" vertical="center"/>
    </xf>
    <xf numFmtId="10" fontId="244" fillId="5" borderId="1" xfId="3304" applyNumberFormat="1" applyFont="1" applyFill="1" applyBorder="1" applyAlignment="1">
      <alignment horizontal="center" vertical="center"/>
    </xf>
    <xf numFmtId="43" fontId="250" fillId="5" borderId="1" xfId="3040" applyFont="1" applyFill="1" applyBorder="1" applyAlignment="1">
      <alignment horizontal="center" vertical="center"/>
    </xf>
    <xf numFmtId="43" fontId="243" fillId="5" borderId="1" xfId="3040" applyFont="1" applyFill="1" applyBorder="1" applyAlignment="1">
      <alignment horizontal="center" vertical="center"/>
    </xf>
    <xf numFmtId="43" fontId="248" fillId="5" borderId="1" xfId="3040" applyFont="1" applyFill="1" applyBorder="1" applyAlignment="1">
      <alignment horizontal="center" vertical="center"/>
    </xf>
    <xf numFmtId="43" fontId="242" fillId="5" borderId="1" xfId="3040" applyFont="1" applyFill="1" applyBorder="1" applyAlignment="1">
      <alignment horizontal="center" vertical="center"/>
    </xf>
    <xf numFmtId="0" fontId="200" fillId="5" borderId="9" xfId="0" applyFont="1" applyFill="1" applyBorder="1" applyAlignment="1">
      <alignment horizontal="center"/>
    </xf>
    <xf numFmtId="0" fontId="200" fillId="5" borderId="10" xfId="0" applyFont="1" applyFill="1" applyBorder="1" applyAlignment="1">
      <alignment horizontal="center"/>
    </xf>
    <xf numFmtId="0" fontId="200" fillId="5" borderId="11" xfId="0" applyFont="1" applyFill="1" applyBorder="1" applyAlignment="1">
      <alignment horizontal="center"/>
    </xf>
    <xf numFmtId="0" fontId="200" fillId="5" borderId="12" xfId="0" applyFont="1" applyFill="1" applyBorder="1" applyAlignment="1">
      <alignment horizontal="center"/>
    </xf>
    <xf numFmtId="0" fontId="200" fillId="5" borderId="13" xfId="0" applyFont="1" applyFill="1" applyBorder="1" applyAlignment="1">
      <alignment horizontal="center"/>
    </xf>
    <xf numFmtId="0" fontId="200" fillId="5" borderId="18" xfId="0" applyFont="1" applyFill="1" applyBorder="1" applyAlignment="1">
      <alignment horizontal="center"/>
    </xf>
    <xf numFmtId="0" fontId="200" fillId="5" borderId="19" xfId="0" applyFont="1" applyFill="1" applyBorder="1" applyAlignment="1">
      <alignment horizontal="center"/>
    </xf>
    <xf numFmtId="0" fontId="200" fillId="3" borderId="22" xfId="0" applyFont="1" applyFill="1" applyBorder="1" applyAlignment="1">
      <alignment horizontal="center"/>
    </xf>
    <xf numFmtId="43" fontId="0" fillId="0" borderId="0" xfId="3040" applyFont="1"/>
    <xf numFmtId="0" fontId="200" fillId="3" borderId="28" xfId="0" applyFont="1" applyFill="1" applyBorder="1" applyAlignment="1">
      <alignment horizontal="right"/>
    </xf>
    <xf numFmtId="0" fontId="200" fillId="3" borderId="1" xfId="0" applyFont="1" applyFill="1" applyBorder="1" applyAlignment="1">
      <alignment horizontal="right"/>
    </xf>
    <xf numFmtId="0" fontId="200" fillId="3" borderId="29" xfId="0" applyFont="1" applyFill="1" applyBorder="1" applyAlignment="1">
      <alignment horizontal="right"/>
    </xf>
    <xf numFmtId="0" fontId="200" fillId="0" borderId="30" xfId="0" applyFont="1" applyFill="1" applyBorder="1" applyAlignment="1">
      <alignment horizontal="center"/>
    </xf>
    <xf numFmtId="0" fontId="200" fillId="0" borderId="16" xfId="0" applyFont="1" applyFill="1" applyBorder="1" applyAlignment="1">
      <alignment horizontal="center"/>
    </xf>
    <xf numFmtId="0" fontId="218" fillId="3" borderId="31" xfId="0" applyFont="1" applyFill="1" applyBorder="1" applyAlignment="1">
      <alignment horizontal="center"/>
    </xf>
    <xf numFmtId="0" fontId="218" fillId="4" borderId="19" xfId="0" applyFont="1" applyFill="1" applyBorder="1" applyAlignment="1">
      <alignment horizontal="center"/>
    </xf>
    <xf numFmtId="0" fontId="218" fillId="4" borderId="31" xfId="0" applyFont="1" applyFill="1" applyBorder="1" applyAlignment="1">
      <alignment horizontal="center"/>
    </xf>
    <xf numFmtId="0" fontId="218" fillId="6" borderId="31" xfId="0" applyFont="1" applyFill="1" applyBorder="1" applyAlignment="1">
      <alignment horizontal="center"/>
    </xf>
    <xf numFmtId="0" fontId="218" fillId="6" borderId="19" xfId="0" applyFont="1" applyFill="1" applyBorder="1" applyAlignment="1">
      <alignment horizontal="center"/>
    </xf>
    <xf numFmtId="0" fontId="218" fillId="6" borderId="32" xfId="0" applyFont="1" applyFill="1" applyBorder="1" applyAlignment="1">
      <alignment horizontal="center"/>
    </xf>
    <xf numFmtId="0" fontId="218" fillId="6" borderId="21" xfId="0" applyFont="1" applyFill="1" applyBorder="1" applyAlignment="1">
      <alignment horizontal="center"/>
    </xf>
    <xf numFmtId="0" fontId="0" fillId="0" borderId="20" xfId="0" applyBorder="1" applyAlignment="1">
      <alignment horizontal="center" vertical="center"/>
    </xf>
    <xf numFmtId="3" fontId="203" fillId="0" borderId="20" xfId="0" applyNumberFormat="1" applyFont="1" applyBorder="1" applyAlignment="1">
      <alignment horizontal="center" vertical="center"/>
    </xf>
    <xf numFmtId="0" fontId="233" fillId="0" borderId="6" xfId="0" applyFont="1" applyBorder="1" applyAlignment="1">
      <alignment horizontal="center" vertical="center"/>
    </xf>
    <xf numFmtId="43" fontId="0" fillId="0" borderId="6" xfId="3040" applyFont="1" applyBorder="1" applyAlignment="1">
      <alignment horizontal="center" vertical="center"/>
    </xf>
    <xf numFmtId="10" fontId="0" fillId="0" borderId="6" xfId="3304" applyNumberFormat="1" applyFont="1" applyBorder="1" applyAlignment="1">
      <alignment horizontal="right" vertical="center"/>
    </xf>
    <xf numFmtId="4" fontId="225" fillId="0" borderId="1" xfId="3302" applyNumberFormat="1" applyFont="1" applyBorder="1" applyAlignment="1">
      <alignment horizontal="center" vertical="center"/>
    </xf>
    <xf numFmtId="43" fontId="234" fillId="0" borderId="1" xfId="3040" applyFont="1" applyBorder="1" applyAlignment="1">
      <alignment horizontal="center" vertical="center"/>
    </xf>
    <xf numFmtId="43" fontId="203" fillId="0" borderId="4" xfId="3040" applyFont="1" applyBorder="1" applyAlignment="1">
      <alignment vertical="center"/>
    </xf>
    <xf numFmtId="10" fontId="203" fillId="0" borderId="4" xfId="3304" applyNumberFormat="1" applyFont="1" applyBorder="1" applyAlignment="1">
      <alignment vertical="center"/>
    </xf>
    <xf numFmtId="0" fontId="271" fillId="2" borderId="0" xfId="0" applyFont="1" applyFill="1"/>
    <xf numFmtId="0" fontId="274" fillId="2" borderId="0" xfId="0" applyFont="1" applyFill="1"/>
    <xf numFmtId="10" fontId="273" fillId="2" borderId="4" xfId="3304" applyNumberFormat="1" applyFont="1" applyFill="1" applyBorder="1" applyAlignment="1">
      <alignment horizontal="center"/>
    </xf>
    <xf numFmtId="43" fontId="220" fillId="0" borderId="4" xfId="3040" applyFont="1" applyBorder="1" applyAlignment="1">
      <alignment horizontal="center"/>
    </xf>
    <xf numFmtId="0" fontId="220" fillId="0" borderId="4" xfId="0" applyFont="1" applyBorder="1" applyAlignment="1">
      <alignment horizontal="center"/>
    </xf>
    <xf numFmtId="43" fontId="220" fillId="0" borderId="4" xfId="0" applyNumberFormat="1" applyFont="1" applyBorder="1" applyAlignment="1">
      <alignment horizontal="center"/>
    </xf>
    <xf numFmtId="10" fontId="241" fillId="0" borderId="1" xfId="3304" applyNumberFormat="1" applyFont="1" applyBorder="1" applyAlignment="1">
      <alignment horizontal="left" vertical="center"/>
    </xf>
    <xf numFmtId="164" fontId="241" fillId="2" borderId="1" xfId="0" applyNumberFormat="1" applyFont="1" applyFill="1" applyBorder="1" applyAlignment="1">
      <alignment horizontal="left" vertical="center"/>
    </xf>
    <xf numFmtId="0" fontId="276" fillId="2" borderId="0" xfId="0" applyFont="1" applyFill="1"/>
    <xf numFmtId="43" fontId="277" fillId="2" borderId="1" xfId="3040" applyFont="1" applyFill="1" applyBorder="1" applyAlignment="1">
      <alignment horizontal="right" vertical="center"/>
    </xf>
    <xf numFmtId="43" fontId="277" fillId="2" borderId="1" xfId="3040" applyFont="1" applyFill="1" applyBorder="1" applyAlignment="1">
      <alignment horizontal="center" vertical="center"/>
    </xf>
    <xf numFmtId="43" fontId="278" fillId="2" borderId="1" xfId="3040" applyFont="1" applyFill="1" applyBorder="1" applyAlignment="1">
      <alignment horizontal="right" vertical="center"/>
    </xf>
    <xf numFmtId="0" fontId="276" fillId="2" borderId="4" xfId="0" applyFont="1" applyFill="1" applyBorder="1" applyAlignment="1">
      <alignment horizontal="center"/>
    </xf>
    <xf numFmtId="0" fontId="279" fillId="2" borderId="4" xfId="0" applyFont="1" applyFill="1" applyBorder="1" applyAlignment="1">
      <alignment horizontal="center"/>
    </xf>
    <xf numFmtId="43" fontId="225" fillId="2" borderId="27" xfId="3040" applyFont="1" applyFill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280" fillId="0" borderId="4" xfId="0" applyFont="1" applyBorder="1" applyAlignment="1">
      <alignment horizontal="center"/>
    </xf>
    <xf numFmtId="0" fontId="280" fillId="0" borderId="0" xfId="0" applyFont="1"/>
    <xf numFmtId="0" fontId="276" fillId="2" borderId="33" xfId="0" applyFont="1" applyFill="1" applyBorder="1" applyAlignment="1">
      <alignment horizontal="center"/>
    </xf>
    <xf numFmtId="10" fontId="273" fillId="2" borderId="33" xfId="3304" applyNumberFormat="1" applyFont="1" applyFill="1" applyBorder="1" applyAlignment="1">
      <alignment horizontal="center"/>
    </xf>
    <xf numFmtId="4" fontId="198" fillId="0" borderId="5" xfId="0" applyNumberFormat="1" applyFont="1" applyFill="1" applyBorder="1" applyAlignment="1">
      <alignment horizontal="left" vertical="center"/>
    </xf>
    <xf numFmtId="4" fontId="199" fillId="0" borderId="5" xfId="0" applyNumberFormat="1" applyFont="1" applyFill="1" applyBorder="1" applyAlignment="1">
      <alignment horizontal="left" vertical="center"/>
    </xf>
    <xf numFmtId="0" fontId="204" fillId="0" borderId="28" xfId="0" applyFont="1" applyBorder="1" applyAlignment="1">
      <alignment horizontal="left" vertical="center"/>
    </xf>
    <xf numFmtId="43" fontId="199" fillId="2" borderId="34" xfId="3040" applyFont="1" applyFill="1" applyBorder="1" applyAlignment="1">
      <alignment horizontal="left" vertical="center"/>
    </xf>
    <xf numFmtId="4" fontId="275" fillId="2" borderId="36" xfId="0" applyNumberFormat="1" applyFont="1" applyFill="1" applyBorder="1" applyAlignment="1">
      <alignment horizontal="center" vertical="center"/>
    </xf>
    <xf numFmtId="4" fontId="275" fillId="2" borderId="37" xfId="0" applyNumberFormat="1" applyFont="1" applyFill="1" applyBorder="1" applyAlignment="1">
      <alignment horizontal="right" vertical="center"/>
    </xf>
    <xf numFmtId="43" fontId="275" fillId="2" borderId="38" xfId="3040" applyFont="1" applyFill="1" applyBorder="1" applyAlignment="1">
      <alignment horizontal="right" vertical="center"/>
    </xf>
    <xf numFmtId="4" fontId="270" fillId="2" borderId="39" xfId="0" applyNumberFormat="1" applyFont="1" applyFill="1" applyBorder="1" applyAlignment="1">
      <alignment horizontal="left" vertical="center"/>
    </xf>
    <xf numFmtId="10" fontId="272" fillId="2" borderId="40" xfId="3304" applyNumberFormat="1" applyFont="1" applyFill="1" applyBorder="1" applyAlignment="1">
      <alignment horizontal="right" vertical="center"/>
    </xf>
    <xf numFmtId="10" fontId="273" fillId="2" borderId="41" xfId="3304" applyNumberFormat="1" applyFont="1" applyFill="1" applyBorder="1" applyAlignment="1">
      <alignment horizontal="right" vertical="center"/>
    </xf>
    <xf numFmtId="43" fontId="220" fillId="0" borderId="33" xfId="0" applyNumberFormat="1" applyFont="1" applyBorder="1" applyAlignment="1">
      <alignment horizontal="center"/>
    </xf>
    <xf numFmtId="43" fontId="0" fillId="0" borderId="33" xfId="0" applyNumberFormat="1" applyBorder="1" applyAlignment="1">
      <alignment horizontal="center"/>
    </xf>
    <xf numFmtId="0" fontId="0" fillId="0" borderId="33" xfId="0" applyBorder="1" applyAlignment="1">
      <alignment horizontal="center"/>
    </xf>
    <xf numFmtId="0" fontId="220" fillId="0" borderId="33" xfId="0" applyFont="1" applyBorder="1" applyAlignment="1">
      <alignment horizontal="center"/>
    </xf>
    <xf numFmtId="0" fontId="204" fillId="0" borderId="35" xfId="0" applyFont="1" applyBorder="1" applyAlignment="1">
      <alignment horizontal="left" vertical="center"/>
    </xf>
    <xf numFmtId="43" fontId="213" fillId="0" borderId="36" xfId="3040" applyFont="1" applyBorder="1" applyAlignment="1">
      <alignment horizontal="left" vertical="center"/>
    </xf>
    <xf numFmtId="43" fontId="199" fillId="2" borderId="37" xfId="3040" applyFont="1" applyFill="1" applyBorder="1" applyAlignment="1">
      <alignment horizontal="left" vertical="center"/>
    </xf>
    <xf numFmtId="4" fontId="208" fillId="0" borderId="24" xfId="0" applyNumberFormat="1" applyFont="1" applyFill="1" applyBorder="1" applyAlignment="1">
      <alignment horizontal="left" vertical="center"/>
    </xf>
    <xf numFmtId="43" fontId="213" fillId="0" borderId="1" xfId="3040" applyFont="1" applyBorder="1" applyAlignment="1">
      <alignment horizontal="left" vertical="center"/>
    </xf>
    <xf numFmtId="43" fontId="207" fillId="2" borderId="38" xfId="3040" applyFont="1" applyFill="1" applyBorder="1" applyAlignment="1">
      <alignment horizontal="left" vertical="center"/>
    </xf>
    <xf numFmtId="4" fontId="225" fillId="0" borderId="24" xfId="0" applyNumberFormat="1" applyFont="1" applyFill="1" applyBorder="1" applyAlignment="1">
      <alignment horizontal="left" vertical="center"/>
    </xf>
    <xf numFmtId="43" fontId="226" fillId="0" borderId="1" xfId="3040" applyFont="1" applyBorder="1" applyAlignment="1">
      <alignment horizontal="left" vertical="center"/>
    </xf>
    <xf numFmtId="43" fontId="225" fillId="2" borderId="38" xfId="3040" applyFont="1" applyFill="1" applyBorder="1" applyAlignment="1">
      <alignment horizontal="left" vertical="center"/>
    </xf>
    <xf numFmtId="4" fontId="207" fillId="2" borderId="38" xfId="0" applyNumberFormat="1" applyFont="1" applyFill="1" applyBorder="1" applyAlignment="1">
      <alignment horizontal="left" vertical="center"/>
    </xf>
    <xf numFmtId="4" fontId="222" fillId="0" borderId="24" xfId="0" applyNumberFormat="1" applyFont="1" applyFill="1" applyBorder="1" applyAlignment="1">
      <alignment horizontal="left" vertical="center"/>
    </xf>
    <xf numFmtId="2" fontId="207" fillId="2" borderId="38" xfId="0" applyNumberFormat="1" applyFont="1" applyFill="1" applyBorder="1" applyAlignment="1">
      <alignment horizontal="left" vertical="center"/>
    </xf>
    <xf numFmtId="4" fontId="239" fillId="0" borderId="39" xfId="0" applyNumberFormat="1" applyFont="1" applyFill="1" applyBorder="1" applyAlignment="1">
      <alignment horizontal="left" vertical="center"/>
    </xf>
    <xf numFmtId="10" fontId="241" fillId="0" borderId="40" xfId="3304" applyNumberFormat="1" applyFont="1" applyBorder="1" applyAlignment="1">
      <alignment horizontal="center" vertical="center"/>
    </xf>
    <xf numFmtId="10" fontId="241" fillId="0" borderId="40" xfId="3304" applyNumberFormat="1" applyFont="1" applyBorder="1" applyAlignment="1">
      <alignment horizontal="left" vertical="center"/>
    </xf>
    <xf numFmtId="164" fontId="241" fillId="2" borderId="41" xfId="0" applyNumberFormat="1" applyFont="1" applyFill="1" applyBorder="1" applyAlignment="1">
      <alignment horizontal="left" vertical="center"/>
    </xf>
    <xf numFmtId="0" fontId="280" fillId="0" borderId="33" xfId="0" applyFont="1" applyBorder="1" applyAlignment="1">
      <alignment horizontal="center"/>
    </xf>
    <xf numFmtId="4" fontId="208" fillId="0" borderId="26" xfId="0" applyNumberFormat="1" applyFont="1" applyFill="1" applyBorder="1" applyAlignment="1">
      <alignment horizontal="left" vertical="center"/>
    </xf>
    <xf numFmtId="4" fontId="207" fillId="0" borderId="26" xfId="3304" applyNumberFormat="1" applyFont="1" applyBorder="1" applyAlignment="1">
      <alignment horizontal="left" vertical="center"/>
    </xf>
    <xf numFmtId="2" fontId="207" fillId="2" borderId="2" xfId="0" applyNumberFormat="1" applyFont="1" applyFill="1" applyBorder="1" applyAlignment="1">
      <alignment horizontal="left" vertical="center"/>
    </xf>
    <xf numFmtId="43" fontId="246" fillId="0" borderId="42" xfId="3040" applyFont="1" applyBorder="1" applyAlignment="1">
      <alignment horizontal="left" vertical="center"/>
    </xf>
    <xf numFmtId="4" fontId="275" fillId="2" borderId="36" xfId="0" applyNumberFormat="1" applyFont="1" applyFill="1" applyBorder="1" applyAlignment="1">
      <alignment horizontal="left" vertical="center"/>
    </xf>
    <xf numFmtId="4" fontId="208" fillId="0" borderId="5" xfId="0" applyNumberFormat="1" applyFont="1" applyFill="1" applyBorder="1" applyAlignment="1">
      <alignment horizontal="left" vertical="center"/>
    </xf>
    <xf numFmtId="4" fontId="207" fillId="0" borderId="5" xfId="3304" applyNumberFormat="1" applyFont="1" applyBorder="1" applyAlignment="1">
      <alignment horizontal="left" vertical="center"/>
    </xf>
    <xf numFmtId="2" fontId="207" fillId="2" borderId="5" xfId="0" applyNumberFormat="1" applyFont="1" applyFill="1" applyBorder="1" applyAlignment="1">
      <alignment horizontal="left" vertical="center"/>
    </xf>
    <xf numFmtId="2" fontId="207" fillId="2" borderId="26" xfId="0" applyNumberFormat="1" applyFont="1" applyFill="1" applyBorder="1" applyAlignment="1">
      <alignment horizontal="left" vertical="center"/>
    </xf>
    <xf numFmtId="4" fontId="253" fillId="0" borderId="26" xfId="0" applyNumberFormat="1" applyFont="1" applyFill="1" applyBorder="1" applyAlignment="1">
      <alignment horizontal="left" vertical="center"/>
    </xf>
    <xf numFmtId="43" fontId="253" fillId="0" borderId="26" xfId="3304" applyNumberFormat="1" applyFont="1" applyBorder="1" applyAlignment="1">
      <alignment horizontal="center" vertical="center"/>
    </xf>
    <xf numFmtId="164" fontId="253" fillId="2" borderId="28" xfId="0" applyNumberFormat="1" applyFont="1" applyFill="1" applyBorder="1" applyAlignment="1">
      <alignment horizontal="left" vertical="center"/>
    </xf>
    <xf numFmtId="4" fontId="215" fillId="0" borderId="35" xfId="0" applyNumberFormat="1" applyFont="1" applyFill="1" applyBorder="1" applyAlignment="1">
      <alignment horizontal="left" vertical="center"/>
    </xf>
    <xf numFmtId="10" fontId="215" fillId="0" borderId="36" xfId="3304" applyNumberFormat="1" applyFont="1" applyBorder="1" applyAlignment="1">
      <alignment horizontal="left" vertical="center"/>
    </xf>
    <xf numFmtId="164" fontId="215" fillId="2" borderId="37" xfId="0" applyNumberFormat="1" applyFont="1" applyFill="1" applyBorder="1" applyAlignment="1">
      <alignment horizontal="left" vertical="center"/>
    </xf>
    <xf numFmtId="4" fontId="215" fillId="0" borderId="39" xfId="0" applyNumberFormat="1" applyFont="1" applyFill="1" applyBorder="1" applyAlignment="1">
      <alignment horizontal="left" vertical="center"/>
    </xf>
    <xf numFmtId="10" fontId="215" fillId="0" borderId="40" xfId="3304" applyNumberFormat="1" applyFont="1" applyBorder="1" applyAlignment="1">
      <alignment horizontal="left" vertical="center"/>
    </xf>
    <xf numFmtId="164" fontId="215" fillId="2" borderId="41" xfId="0" applyNumberFormat="1" applyFont="1" applyFill="1" applyBorder="1" applyAlignment="1">
      <alignment horizontal="left" vertical="center"/>
    </xf>
    <xf numFmtId="0" fontId="281" fillId="0" borderId="35" xfId="0" applyFont="1" applyBorder="1" applyAlignment="1">
      <alignment horizontal="left" vertical="center"/>
    </xf>
    <xf numFmtId="4" fontId="259" fillId="0" borderId="36" xfId="3302" applyNumberFormat="1" applyFont="1" applyBorder="1" applyAlignment="1">
      <alignment horizontal="left" vertical="center"/>
    </xf>
    <xf numFmtId="43" fontId="259" fillId="0" borderId="36" xfId="3040" applyFont="1" applyBorder="1" applyAlignment="1">
      <alignment horizontal="left" vertical="center"/>
    </xf>
    <xf numFmtId="4" fontId="223" fillId="2" borderId="37" xfId="0" applyNumberFormat="1" applyFont="1" applyFill="1" applyBorder="1" applyAlignment="1">
      <alignment horizontal="left" vertical="center"/>
    </xf>
    <xf numFmtId="0" fontId="281" fillId="0" borderId="43" xfId="0" applyFont="1" applyBorder="1" applyAlignment="1">
      <alignment horizontal="left" vertical="center"/>
    </xf>
    <xf numFmtId="10" fontId="259" fillId="0" borderId="40" xfId="3304" applyNumberFormat="1" applyFont="1" applyBorder="1" applyAlignment="1">
      <alignment horizontal="center" vertical="center"/>
    </xf>
    <xf numFmtId="4" fontId="259" fillId="0" borderId="40" xfId="3302" applyNumberFormat="1" applyFont="1" applyBorder="1" applyAlignment="1">
      <alignment horizontal="left" vertical="center"/>
    </xf>
    <xf numFmtId="4" fontId="223" fillId="0" borderId="40" xfId="3302" applyNumberFormat="1" applyFont="1" applyBorder="1" applyAlignment="1">
      <alignment horizontal="left" vertical="center"/>
    </xf>
    <xf numFmtId="4" fontId="223" fillId="2" borderId="41" xfId="0" applyNumberFormat="1" applyFont="1" applyFill="1" applyBorder="1" applyAlignment="1">
      <alignment horizontal="left" vertical="center"/>
    </xf>
    <xf numFmtId="0" fontId="230" fillId="0" borderId="0" xfId="0" applyFont="1"/>
    <xf numFmtId="43" fontId="246" fillId="0" borderId="0" xfId="3040" applyNumberFormat="1" applyFont="1" applyBorder="1" applyAlignment="1">
      <alignment horizontal="left" vertical="center"/>
    </xf>
    <xf numFmtId="43" fontId="296" fillId="0" borderId="4" xfId="0" applyNumberFormat="1" applyFont="1" applyBorder="1"/>
    <xf numFmtId="43" fontId="299" fillId="0" borderId="4" xfId="3040" applyFont="1" applyBorder="1"/>
    <xf numFmtId="43" fontId="296" fillId="0" borderId="4" xfId="3040" applyFont="1" applyBorder="1"/>
    <xf numFmtId="10" fontId="0" fillId="0" borderId="0" xfId="3304" applyNumberFormat="1" applyFont="1"/>
    <xf numFmtId="0" fontId="300" fillId="0" borderId="0" xfId="0" applyFont="1"/>
    <xf numFmtId="4" fontId="235" fillId="2" borderId="24" xfId="0" applyNumberFormat="1" applyFont="1" applyFill="1" applyBorder="1" applyAlignment="1">
      <alignment horizontal="left" vertical="center"/>
    </xf>
    <xf numFmtId="4" fontId="235" fillId="2" borderId="35" xfId="0" applyNumberFormat="1" applyFont="1" applyFill="1" applyBorder="1" applyAlignment="1">
      <alignment horizontal="left" vertical="center"/>
    </xf>
    <xf numFmtId="0" fontId="282" fillId="0" borderId="4" xfId="3048" applyBorder="1"/>
    <xf numFmtId="43" fontId="282" fillId="0" borderId="4" xfId="3564" applyFont="1" applyBorder="1"/>
    <xf numFmtId="0" fontId="282" fillId="0" borderId="4" xfId="3048" applyBorder="1" applyAlignment="1">
      <alignment horizontal="center"/>
    </xf>
    <xf numFmtId="43" fontId="282" fillId="0" borderId="4" xfId="3048" applyNumberFormat="1" applyBorder="1"/>
    <xf numFmtId="43" fontId="296" fillId="0" borderId="4" xfId="3048" applyNumberFormat="1" applyFont="1" applyBorder="1"/>
    <xf numFmtId="0" fontId="303" fillId="0" borderId="1" xfId="0" applyFont="1" applyBorder="1" applyAlignment="1">
      <alignment horizontal="center" vertical="center"/>
    </xf>
    <xf numFmtId="2" fontId="303" fillId="0" borderId="1" xfId="0" applyNumberFormat="1" applyFont="1" applyBorder="1" applyAlignment="1">
      <alignment vertical="center"/>
    </xf>
    <xf numFmtId="0" fontId="304" fillId="0" borderId="20" xfId="0" applyFont="1" applyBorder="1" applyAlignment="1">
      <alignment horizontal="center" vertical="center"/>
    </xf>
    <xf numFmtId="0" fontId="305" fillId="0" borderId="0" xfId="0" applyFont="1" applyAlignment="1">
      <alignment vertical="center" wrapText="1"/>
    </xf>
    <xf numFmtId="4" fontId="306" fillId="0" borderId="0" xfId="0" applyNumberFormat="1" applyFont="1" applyAlignment="1">
      <alignment horizontal="right" vertical="center" wrapText="1"/>
    </xf>
    <xf numFmtId="0" fontId="307" fillId="0" borderId="1" xfId="0" applyNumberFormat="1" applyFont="1" applyFill="1" applyBorder="1" applyAlignment="1">
      <alignment horizontal="left" vertical="center"/>
    </xf>
    <xf numFmtId="4" fontId="310" fillId="0" borderId="5" xfId="0" applyNumberFormat="1" applyFont="1" applyFill="1" applyBorder="1" applyAlignment="1">
      <alignment horizontal="left" vertical="center"/>
    </xf>
    <xf numFmtId="4" fontId="311" fillId="0" borderId="5" xfId="0" applyNumberFormat="1" applyFont="1" applyFill="1" applyBorder="1" applyAlignment="1">
      <alignment horizontal="left" vertical="center"/>
    </xf>
    <xf numFmtId="4" fontId="312" fillId="2" borderId="35" xfId="0" applyNumberFormat="1" applyFont="1" applyFill="1" applyBorder="1" applyAlignment="1">
      <alignment horizontal="left" vertical="center"/>
    </xf>
    <xf numFmtId="4" fontId="313" fillId="2" borderId="36" xfId="0" applyNumberFormat="1" applyFont="1" applyFill="1" applyBorder="1" applyAlignment="1">
      <alignment horizontal="center" vertical="center"/>
    </xf>
    <xf numFmtId="4" fontId="313" fillId="2" borderId="37" xfId="0" applyNumberFormat="1" applyFont="1" applyFill="1" applyBorder="1" applyAlignment="1">
      <alignment horizontal="right" vertical="center"/>
    </xf>
    <xf numFmtId="4" fontId="312" fillId="2" borderId="24" xfId="0" applyNumberFormat="1" applyFont="1" applyFill="1" applyBorder="1" applyAlignment="1">
      <alignment horizontal="left" vertical="center"/>
    </xf>
    <xf numFmtId="43" fontId="314" fillId="2" borderId="1" xfId="3040" applyFont="1" applyFill="1" applyBorder="1" applyAlignment="1">
      <alignment horizontal="right" vertical="center"/>
    </xf>
    <xf numFmtId="43" fontId="314" fillId="2" borderId="1" xfId="3040" applyFont="1" applyFill="1" applyBorder="1" applyAlignment="1">
      <alignment horizontal="center" vertical="center"/>
    </xf>
    <xf numFmtId="43" fontId="315" fillId="2" borderId="1" xfId="3040" applyFont="1" applyFill="1" applyBorder="1" applyAlignment="1">
      <alignment horizontal="right" vertical="center"/>
    </xf>
    <xf numFmtId="43" fontId="313" fillId="2" borderId="38" xfId="3040" applyFont="1" applyFill="1" applyBorder="1" applyAlignment="1">
      <alignment horizontal="right" vertical="center"/>
    </xf>
    <xf numFmtId="4" fontId="316" fillId="2" borderId="39" xfId="0" applyNumberFormat="1" applyFont="1" applyFill="1" applyBorder="1" applyAlignment="1">
      <alignment horizontal="left" vertical="center"/>
    </xf>
    <xf numFmtId="10" fontId="317" fillId="2" borderId="40" xfId="3304" applyNumberFormat="1" applyFont="1" applyFill="1" applyBorder="1" applyAlignment="1">
      <alignment horizontal="right" vertical="center"/>
    </xf>
    <xf numFmtId="10" fontId="318" fillId="2" borderId="41" xfId="3304" applyNumberFormat="1" applyFont="1" applyFill="1" applyBorder="1" applyAlignment="1">
      <alignment horizontal="right" vertical="center"/>
    </xf>
    <xf numFmtId="0" fontId="319" fillId="0" borderId="35" xfId="0" applyFont="1" applyBorder="1" applyAlignment="1">
      <alignment horizontal="left" vertical="center"/>
    </xf>
    <xf numFmtId="43" fontId="309" fillId="0" borderId="36" xfId="3040" applyFont="1" applyBorder="1" applyAlignment="1">
      <alignment horizontal="left" vertical="center"/>
    </xf>
    <xf numFmtId="43" fontId="311" fillId="2" borderId="37" xfId="3040" applyFont="1" applyFill="1" applyBorder="1" applyAlignment="1">
      <alignment horizontal="left" vertical="center"/>
    </xf>
    <xf numFmtId="4" fontId="320" fillId="0" borderId="24" xfId="0" applyNumberFormat="1" applyFont="1" applyFill="1" applyBorder="1" applyAlignment="1">
      <alignment horizontal="left" vertical="center"/>
    </xf>
    <xf numFmtId="43" fontId="321" fillId="0" borderId="1" xfId="3040" applyFont="1" applyBorder="1" applyAlignment="1">
      <alignment horizontal="left" vertical="center"/>
    </xf>
    <xf numFmtId="43" fontId="309" fillId="0" borderId="1" xfId="3040" applyFont="1" applyBorder="1" applyAlignment="1">
      <alignment horizontal="left" vertical="center"/>
    </xf>
    <xf numFmtId="43" fontId="322" fillId="2" borderId="38" xfId="3040" applyFont="1" applyFill="1" applyBorder="1" applyAlignment="1">
      <alignment horizontal="left" vertical="center"/>
    </xf>
    <xf numFmtId="4" fontId="323" fillId="0" borderId="24" xfId="0" applyNumberFormat="1" applyFont="1" applyFill="1" applyBorder="1" applyAlignment="1">
      <alignment horizontal="left" vertical="center"/>
    </xf>
    <xf numFmtId="4" fontId="323" fillId="0" borderId="1" xfId="3302" applyNumberFormat="1" applyFont="1" applyBorder="1" applyAlignment="1">
      <alignment horizontal="left" vertical="center"/>
    </xf>
    <xf numFmtId="43" fontId="323" fillId="2" borderId="38" xfId="3040" applyFont="1" applyFill="1" applyBorder="1" applyAlignment="1">
      <alignment horizontal="left" vertical="center"/>
    </xf>
    <xf numFmtId="4" fontId="321" fillId="0" borderId="1" xfId="0" applyNumberFormat="1" applyFont="1" applyBorder="1" applyAlignment="1">
      <alignment horizontal="left" vertical="center"/>
    </xf>
    <xf numFmtId="4" fontId="322" fillId="2" borderId="38" xfId="0" applyNumberFormat="1" applyFont="1" applyFill="1" applyBorder="1" applyAlignment="1">
      <alignment horizontal="left" vertical="center"/>
    </xf>
    <xf numFmtId="10" fontId="322" fillId="0" borderId="1" xfId="3304" applyNumberFormat="1" applyFont="1" applyBorder="1" applyAlignment="1">
      <alignment horizontal="left" vertical="center"/>
    </xf>
    <xf numFmtId="0" fontId="324" fillId="0" borderId="0" xfId="0" applyFont="1"/>
    <xf numFmtId="4" fontId="322" fillId="0" borderId="1" xfId="3304" applyNumberFormat="1" applyFont="1" applyBorder="1" applyAlignment="1">
      <alignment horizontal="left" vertical="center"/>
    </xf>
    <xf numFmtId="2" fontId="322" fillId="2" borderId="38" xfId="0" applyNumberFormat="1" applyFont="1" applyFill="1" applyBorder="1" applyAlignment="1">
      <alignment horizontal="left" vertical="center"/>
    </xf>
    <xf numFmtId="4" fontId="325" fillId="0" borderId="39" xfId="0" applyNumberFormat="1" applyFont="1" applyFill="1" applyBorder="1" applyAlignment="1">
      <alignment horizontal="left" vertical="center"/>
    </xf>
    <xf numFmtId="10" fontId="308" fillId="0" borderId="40" xfId="3304" applyNumberFormat="1" applyFont="1" applyBorder="1" applyAlignment="1">
      <alignment horizontal="center" vertical="center"/>
    </xf>
    <xf numFmtId="10" fontId="308" fillId="0" borderId="40" xfId="3304" applyNumberFormat="1" applyFont="1" applyBorder="1" applyAlignment="1">
      <alignment horizontal="left" vertical="center"/>
    </xf>
    <xf numFmtId="164" fontId="308" fillId="2" borderId="41" xfId="0" applyNumberFormat="1" applyFont="1" applyFill="1" applyBorder="1" applyAlignment="1">
      <alignment horizontal="left" vertical="center"/>
    </xf>
    <xf numFmtId="0" fontId="321" fillId="0" borderId="35" xfId="0" applyFont="1" applyBorder="1" applyAlignment="1">
      <alignment horizontal="left" vertical="center"/>
    </xf>
    <xf numFmtId="4" fontId="326" fillId="0" borderId="36" xfId="3302" applyNumberFormat="1" applyFont="1" applyBorder="1" applyAlignment="1">
      <alignment horizontal="left" vertical="center"/>
    </xf>
    <xf numFmtId="43" fontId="326" fillId="0" borderId="36" xfId="3040" applyFont="1" applyBorder="1" applyAlignment="1">
      <alignment horizontal="left" vertical="center"/>
    </xf>
    <xf numFmtId="4" fontId="322" fillId="2" borderId="37" xfId="0" applyNumberFormat="1" applyFont="1" applyFill="1" applyBorder="1" applyAlignment="1">
      <alignment horizontal="left" vertical="center"/>
    </xf>
    <xf numFmtId="0" fontId="321" fillId="0" borderId="43" xfId="0" applyFont="1" applyBorder="1" applyAlignment="1">
      <alignment horizontal="left" vertical="center"/>
    </xf>
    <xf numFmtId="10" fontId="326" fillId="0" borderId="40" xfId="3304" applyNumberFormat="1" applyFont="1" applyBorder="1" applyAlignment="1">
      <alignment horizontal="center" vertical="center"/>
    </xf>
    <xf numFmtId="4" fontId="326" fillId="0" borderId="40" xfId="3302" applyNumberFormat="1" applyFont="1" applyBorder="1" applyAlignment="1">
      <alignment horizontal="left" vertical="center"/>
    </xf>
    <xf numFmtId="4" fontId="322" fillId="0" borderId="40" xfId="3302" applyNumberFormat="1" applyFont="1" applyBorder="1" applyAlignment="1">
      <alignment horizontal="left" vertical="center"/>
    </xf>
    <xf numFmtId="4" fontId="322" fillId="2" borderId="41" xfId="0" applyNumberFormat="1" applyFont="1" applyFill="1" applyBorder="1" applyAlignment="1">
      <alignment horizontal="left" vertical="center"/>
    </xf>
    <xf numFmtId="4" fontId="327" fillId="0" borderId="35" xfId="0" applyNumberFormat="1" applyFont="1" applyFill="1" applyBorder="1" applyAlignment="1">
      <alignment horizontal="left" vertical="center"/>
    </xf>
    <xf numFmtId="10" fontId="327" fillId="0" borderId="36" xfId="3304" applyNumberFormat="1" applyFont="1" applyBorder="1" applyAlignment="1">
      <alignment horizontal="center" vertical="center"/>
    </xf>
    <xf numFmtId="4" fontId="328" fillId="0" borderId="36" xfId="0" applyNumberFormat="1" applyFont="1" applyBorder="1" applyAlignment="1">
      <alignment horizontal="left" vertical="center"/>
    </xf>
    <xf numFmtId="4" fontId="320" fillId="2" borderId="37" xfId="0" applyNumberFormat="1" applyFont="1" applyFill="1" applyBorder="1" applyAlignment="1">
      <alignment horizontal="left" vertical="center"/>
    </xf>
    <xf numFmtId="4" fontId="327" fillId="0" borderId="24" xfId="0" applyNumberFormat="1" applyFont="1" applyFill="1" applyBorder="1" applyAlignment="1">
      <alignment horizontal="left" vertical="center"/>
    </xf>
    <xf numFmtId="10" fontId="327" fillId="0" borderId="1" xfId="3304" applyNumberFormat="1" applyFont="1" applyBorder="1" applyAlignment="1">
      <alignment horizontal="center" vertical="center"/>
    </xf>
    <xf numFmtId="43" fontId="322" fillId="0" borderId="1" xfId="3040" applyFont="1" applyBorder="1" applyAlignment="1">
      <alignment horizontal="left" vertical="center"/>
    </xf>
    <xf numFmtId="4" fontId="328" fillId="0" borderId="1" xfId="0" applyNumberFormat="1" applyFont="1" applyBorder="1" applyAlignment="1">
      <alignment horizontal="left" vertical="center"/>
    </xf>
    <xf numFmtId="4" fontId="320" fillId="2" borderId="38" xfId="0" applyNumberFormat="1" applyFont="1" applyFill="1" applyBorder="1" applyAlignment="1">
      <alignment horizontal="left" vertical="center"/>
    </xf>
    <xf numFmtId="4" fontId="327" fillId="0" borderId="39" xfId="0" applyNumberFormat="1" applyFont="1" applyFill="1" applyBorder="1" applyAlignment="1">
      <alignment horizontal="left" vertical="center"/>
    </xf>
    <xf numFmtId="10" fontId="327" fillId="0" borderId="40" xfId="3304" applyNumberFormat="1" applyFont="1" applyBorder="1" applyAlignment="1">
      <alignment horizontal="center" vertical="center"/>
    </xf>
    <xf numFmtId="4" fontId="325" fillId="2" borderId="41" xfId="0" applyNumberFormat="1" applyFont="1" applyFill="1" applyBorder="1" applyAlignment="1">
      <alignment horizontal="left" vertical="center"/>
    </xf>
    <xf numFmtId="4" fontId="313" fillId="2" borderId="36" xfId="0" applyNumberFormat="1" applyFont="1" applyFill="1" applyBorder="1" applyAlignment="1">
      <alignment horizontal="left" vertical="center"/>
    </xf>
    <xf numFmtId="0" fontId="319" fillId="0" borderId="28" xfId="0" applyFont="1" applyBorder="1" applyAlignment="1">
      <alignment horizontal="left" vertical="center"/>
    </xf>
    <xf numFmtId="43" fontId="329" fillId="0" borderId="42" xfId="3040" applyFont="1" applyBorder="1" applyAlignment="1">
      <alignment horizontal="left" vertical="center"/>
    </xf>
    <xf numFmtId="43" fontId="311" fillId="2" borderId="34" xfId="3040" applyFont="1" applyFill="1" applyBorder="1" applyAlignment="1">
      <alignment horizontal="left" vertical="center"/>
    </xf>
    <xf numFmtId="4" fontId="320" fillId="0" borderId="1" xfId="0" applyNumberFormat="1" applyFont="1" applyFill="1" applyBorder="1" applyAlignment="1">
      <alignment horizontal="left" vertical="center"/>
    </xf>
    <xf numFmtId="43" fontId="322" fillId="2" borderId="1" xfId="3040" applyFont="1" applyFill="1" applyBorder="1" applyAlignment="1">
      <alignment horizontal="left" vertical="center"/>
    </xf>
    <xf numFmtId="4" fontId="323" fillId="0" borderId="1" xfId="0" applyNumberFormat="1" applyFont="1" applyFill="1" applyBorder="1" applyAlignment="1">
      <alignment horizontal="left" vertical="center"/>
    </xf>
    <xf numFmtId="43" fontId="323" fillId="2" borderId="27" xfId="3040" applyFont="1" applyFill="1" applyBorder="1" applyAlignment="1">
      <alignment horizontal="left" vertical="center"/>
    </xf>
    <xf numFmtId="4" fontId="322" fillId="2" borderId="1" xfId="0" applyNumberFormat="1" applyFont="1" applyFill="1" applyBorder="1" applyAlignment="1">
      <alignment horizontal="left" vertical="center"/>
    </xf>
    <xf numFmtId="4" fontId="325" fillId="0" borderId="1" xfId="0" applyNumberFormat="1" applyFont="1" applyFill="1" applyBorder="1" applyAlignment="1">
      <alignment horizontal="left" vertical="center"/>
    </xf>
    <xf numFmtId="10" fontId="308" fillId="0" borderId="1" xfId="3304" applyNumberFormat="1" applyFont="1" applyBorder="1" applyAlignment="1">
      <alignment horizontal="left" vertical="center"/>
    </xf>
    <xf numFmtId="164" fontId="308" fillId="2" borderId="1" xfId="0" applyNumberFormat="1" applyFont="1" applyFill="1" applyBorder="1" applyAlignment="1">
      <alignment horizontal="left" vertical="center"/>
    </xf>
    <xf numFmtId="4" fontId="320" fillId="0" borderId="5" xfId="0" applyNumberFormat="1" applyFont="1" applyFill="1" applyBorder="1" applyAlignment="1">
      <alignment horizontal="left" vertical="center"/>
    </xf>
    <xf numFmtId="4" fontId="322" fillId="0" borderId="5" xfId="3304" applyNumberFormat="1" applyFont="1" applyBorder="1" applyAlignment="1">
      <alignment horizontal="left" vertical="center"/>
    </xf>
    <xf numFmtId="2" fontId="322" fillId="2" borderId="5" xfId="0" applyNumberFormat="1" applyFont="1" applyFill="1" applyBorder="1" applyAlignment="1">
      <alignment horizontal="left" vertical="center"/>
    </xf>
    <xf numFmtId="4" fontId="325" fillId="2" borderId="38" xfId="0" applyNumberFormat="1" applyFont="1" applyFill="1" applyBorder="1" applyAlignment="1">
      <alignment horizontal="left" vertical="center"/>
    </xf>
    <xf numFmtId="4" fontId="330" fillId="0" borderId="36" xfId="3302" applyNumberFormat="1" applyFont="1" applyBorder="1" applyAlignment="1">
      <alignment horizontal="left" vertical="center"/>
    </xf>
    <xf numFmtId="0" fontId="331" fillId="0" borderId="33" xfId="0" applyFont="1" applyBorder="1" applyAlignment="1">
      <alignment horizontal="center"/>
    </xf>
    <xf numFmtId="0" fontId="331" fillId="0" borderId="4" xfId="0" applyFont="1" applyBorder="1" applyAlignment="1">
      <alignment horizontal="center"/>
    </xf>
    <xf numFmtId="43" fontId="331" fillId="0" borderId="4" xfId="0" applyNumberFormat="1" applyFont="1" applyBorder="1" applyAlignment="1">
      <alignment horizontal="center"/>
    </xf>
    <xf numFmtId="0" fontId="331" fillId="0" borderId="0" xfId="0" applyFont="1"/>
    <xf numFmtId="0" fontId="0" fillId="0" borderId="4" xfId="0" applyBorder="1" applyAlignment="1">
      <alignment horizontal="center"/>
    </xf>
    <xf numFmtId="0" fontId="1" fillId="0" borderId="4" xfId="3834" applyBorder="1"/>
    <xf numFmtId="43" fontId="1" fillId="0" borderId="4" xfId="3835" applyFont="1" applyBorder="1"/>
    <xf numFmtId="43" fontId="1" fillId="0" borderId="4" xfId="3834" applyNumberFormat="1" applyBorder="1"/>
    <xf numFmtId="43" fontId="296" fillId="0" borderId="4" xfId="3834" applyNumberFormat="1" applyFont="1" applyBorder="1"/>
    <xf numFmtId="0" fontId="1" fillId="0" borderId="4" xfId="3834" applyBorder="1" applyAlignment="1">
      <alignment horizontal="center"/>
    </xf>
    <xf numFmtId="3" fontId="203" fillId="0" borderId="0" xfId="0" applyNumberFormat="1" applyFont="1"/>
    <xf numFmtId="0" fontId="200" fillId="0" borderId="10" xfId="7116" applyFont="1" applyFill="1" applyBorder="1" applyAlignment="1">
      <alignment horizontal="center"/>
    </xf>
    <xf numFmtId="0" fontId="200" fillId="0" borderId="9" xfId="7116" applyFont="1" applyFill="1" applyBorder="1" applyAlignment="1">
      <alignment horizontal="center"/>
    </xf>
    <xf numFmtId="0" fontId="200" fillId="3" borderId="10" xfId="7116" applyFont="1" applyFill="1" applyBorder="1" applyAlignment="1">
      <alignment horizontal="center"/>
    </xf>
    <xf numFmtId="0" fontId="200" fillId="0" borderId="11" xfId="7116" applyFont="1" applyFill="1" applyBorder="1" applyAlignment="1">
      <alignment horizontal="center"/>
    </xf>
    <xf numFmtId="0" fontId="200" fillId="0" borderId="12" xfId="7116" applyFont="1" applyFill="1" applyBorder="1" applyAlignment="1">
      <alignment horizontal="center"/>
    </xf>
    <xf numFmtId="0" fontId="200" fillId="0" borderId="13" xfId="7116" applyFont="1" applyFill="1" applyBorder="1" applyAlignment="1">
      <alignment horizontal="center"/>
    </xf>
    <xf numFmtId="0" fontId="200" fillId="0" borderId="18" xfId="7116" applyFont="1" applyFill="1" applyBorder="1" applyAlignment="1">
      <alignment horizontal="center"/>
    </xf>
    <xf numFmtId="0" fontId="200" fillId="0" borderId="19" xfId="7116" applyFont="1" applyFill="1" applyBorder="1" applyAlignment="1">
      <alignment horizontal="center"/>
    </xf>
    <xf numFmtId="0" fontId="200" fillId="0" borderId="21" xfId="7116" applyFont="1" applyFill="1" applyBorder="1" applyAlignment="1">
      <alignment horizontal="center"/>
    </xf>
    <xf numFmtId="0" fontId="200" fillId="0" borderId="10" xfId="7116" applyFont="1" applyFill="1" applyBorder="1" applyAlignment="1">
      <alignment horizontal="center"/>
    </xf>
    <xf numFmtId="0" fontId="200" fillId="0" borderId="9" xfId="7116" applyFont="1" applyFill="1" applyBorder="1" applyAlignment="1">
      <alignment horizontal="center"/>
    </xf>
    <xf numFmtId="0" fontId="200" fillId="3" borderId="10" xfId="7116" applyFont="1" applyFill="1" applyBorder="1" applyAlignment="1">
      <alignment horizontal="center"/>
    </xf>
    <xf numFmtId="0" fontId="200" fillId="0" borderId="11" xfId="7116" applyFont="1" applyFill="1" applyBorder="1" applyAlignment="1">
      <alignment horizontal="center"/>
    </xf>
    <xf numFmtId="0" fontId="200" fillId="0" borderId="12" xfId="7116" applyFont="1" applyFill="1" applyBorder="1" applyAlignment="1">
      <alignment horizontal="center"/>
    </xf>
    <xf numFmtId="0" fontId="200" fillId="0" borderId="13" xfId="7116" applyFont="1" applyFill="1" applyBorder="1" applyAlignment="1">
      <alignment horizontal="center"/>
    </xf>
    <xf numFmtId="0" fontId="200" fillId="0" borderId="18" xfId="7116" applyFont="1" applyFill="1" applyBorder="1" applyAlignment="1">
      <alignment horizontal="center"/>
    </xf>
    <xf numFmtId="0" fontId="200" fillId="0" borderId="19" xfId="7116" applyFont="1" applyFill="1" applyBorder="1" applyAlignment="1">
      <alignment horizontal="center"/>
    </xf>
    <xf numFmtId="0" fontId="200" fillId="0" borderId="21" xfId="7116" applyFont="1" applyFill="1" applyBorder="1" applyAlignment="1">
      <alignment horizontal="center"/>
    </xf>
    <xf numFmtId="0" fontId="200" fillId="0" borderId="10" xfId="7116" applyFont="1" applyFill="1" applyBorder="1" applyAlignment="1">
      <alignment horizontal="center"/>
    </xf>
    <xf numFmtId="0" fontId="200" fillId="0" borderId="9" xfId="7116" applyFont="1" applyFill="1" applyBorder="1" applyAlignment="1">
      <alignment horizontal="center"/>
    </xf>
    <xf numFmtId="0" fontId="200" fillId="3" borderId="10" xfId="7116" applyFont="1" applyFill="1" applyBorder="1" applyAlignment="1">
      <alignment horizontal="center"/>
    </xf>
    <xf numFmtId="0" fontId="200" fillId="0" borderId="11" xfId="7116" applyFont="1" applyFill="1" applyBorder="1" applyAlignment="1">
      <alignment horizontal="center"/>
    </xf>
    <xf numFmtId="0" fontId="200" fillId="0" borderId="12" xfId="7116" applyFont="1" applyFill="1" applyBorder="1" applyAlignment="1">
      <alignment horizontal="center"/>
    </xf>
    <xf numFmtId="0" fontId="200" fillId="0" borderId="13" xfId="7116" applyFont="1" applyFill="1" applyBorder="1" applyAlignment="1">
      <alignment horizontal="center"/>
    </xf>
    <xf numFmtId="0" fontId="200" fillId="0" borderId="18" xfId="7116" applyFont="1" applyFill="1" applyBorder="1" applyAlignment="1">
      <alignment horizontal="center"/>
    </xf>
    <xf numFmtId="0" fontId="200" fillId="0" borderId="19" xfId="7116" applyFont="1" applyFill="1" applyBorder="1" applyAlignment="1">
      <alignment horizontal="center"/>
    </xf>
    <xf numFmtId="0" fontId="200" fillId="0" borderId="21" xfId="7116" applyFont="1" applyFill="1" applyBorder="1" applyAlignment="1">
      <alignment horizontal="center"/>
    </xf>
    <xf numFmtId="43" fontId="300" fillId="0" borderId="0" xfId="3040" applyFont="1"/>
    <xf numFmtId="0" fontId="350" fillId="0" borderId="0" xfId="0" applyFont="1"/>
    <xf numFmtId="0" fontId="0" fillId="0" borderId="20" xfId="0" applyBorder="1" applyAlignment="1">
      <alignment horizontal="center" vertical="center"/>
    </xf>
    <xf numFmtId="0" fontId="233" fillId="0" borderId="27" xfId="0" applyFont="1" applyBorder="1" applyAlignment="1">
      <alignment horizontal="center" vertical="center"/>
    </xf>
    <xf numFmtId="0" fontId="233" fillId="0" borderId="20" xfId="0" applyFont="1" applyBorder="1" applyAlignment="1">
      <alignment horizontal="center" vertical="center"/>
    </xf>
    <xf numFmtId="0" fontId="304" fillId="0" borderId="20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51" fillId="0" borderId="1" xfId="0" applyFont="1" applyBorder="1" applyAlignment="1">
      <alignment horizontal="left" vertical="center"/>
    </xf>
    <xf numFmtId="0" fontId="351" fillId="0" borderId="0" xfId="0" applyFont="1" applyAlignment="1">
      <alignment horizontal="left" vertical="center"/>
    </xf>
    <xf numFmtId="43" fontId="250" fillId="5" borderId="27" xfId="3040" applyFont="1" applyFill="1" applyBorder="1" applyAlignment="1">
      <alignment horizontal="center" vertical="center"/>
    </xf>
    <xf numFmtId="43" fontId="250" fillId="5" borderId="20" xfId="304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242" fillId="5" borderId="27" xfId="3040" applyFont="1" applyFill="1" applyBorder="1" applyAlignment="1">
      <alignment horizontal="center" vertical="center"/>
    </xf>
    <xf numFmtId="43" fontId="242" fillId="5" borderId="20" xfId="3040" applyFont="1" applyFill="1" applyBorder="1" applyAlignment="1">
      <alignment horizontal="center" vertical="center"/>
    </xf>
    <xf numFmtId="43" fontId="218" fillId="5" borderId="27" xfId="3040" applyFont="1" applyFill="1" applyBorder="1" applyAlignment="1">
      <alignment horizontal="center" vertical="center"/>
    </xf>
    <xf numFmtId="43" fontId="218" fillId="5" borderId="20" xfId="3040" applyFont="1" applyFill="1" applyBorder="1" applyAlignment="1">
      <alignment horizontal="center" vertical="center"/>
    </xf>
    <xf numFmtId="43" fontId="218" fillId="5" borderId="27" xfId="3040" applyFont="1" applyFill="1" applyBorder="1" applyAlignment="1">
      <alignment vertical="center"/>
    </xf>
    <xf numFmtId="43" fontId="218" fillId="5" borderId="20" xfId="304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10" fontId="250" fillId="5" borderId="27" xfId="3304" applyNumberFormat="1" applyFont="1" applyFill="1" applyBorder="1" applyAlignment="1">
      <alignment vertical="center"/>
    </xf>
    <xf numFmtId="10" fontId="250" fillId="5" borderId="20" xfId="3304" applyNumberFormat="1" applyFont="1" applyFill="1" applyBorder="1" applyAlignment="1">
      <alignment vertical="center"/>
    </xf>
    <xf numFmtId="43" fontId="250" fillId="5" borderId="27" xfId="3040" applyFont="1" applyFill="1" applyBorder="1" applyAlignment="1">
      <alignment vertical="center"/>
    </xf>
    <xf numFmtId="43" fontId="250" fillId="5" borderId="20" xfId="3040" applyFont="1" applyFill="1" applyBorder="1" applyAlignment="1">
      <alignment vertical="center"/>
    </xf>
    <xf numFmtId="0" fontId="227" fillId="0" borderId="27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01" fillId="0" borderId="27" xfId="0" applyFont="1" applyFill="1" applyBorder="1" applyAlignment="1">
      <alignment horizontal="center" vertical="center"/>
    </xf>
    <xf numFmtId="0" fontId="201" fillId="0" borderId="20" xfId="0" applyFont="1" applyFill="1" applyBorder="1" applyAlignment="1">
      <alignment horizontal="center" vertical="center"/>
    </xf>
    <xf numFmtId="0" fontId="201" fillId="0" borderId="6" xfId="0" applyFont="1" applyFill="1" applyBorder="1" applyAlignment="1">
      <alignment horizontal="center" vertical="center"/>
    </xf>
    <xf numFmtId="43" fontId="218" fillId="5" borderId="6" xfId="3040" applyFont="1" applyFill="1" applyBorder="1" applyAlignment="1">
      <alignment horizontal="center" vertical="center"/>
    </xf>
    <xf numFmtId="43" fontId="218" fillId="5" borderId="6" xfId="3040" applyFont="1" applyFill="1" applyBorder="1" applyAlignment="1">
      <alignment vertical="center"/>
    </xf>
    <xf numFmtId="10" fontId="250" fillId="5" borderId="6" xfId="3304" applyNumberFormat="1" applyFont="1" applyFill="1" applyBorder="1" applyAlignment="1">
      <alignment vertical="center"/>
    </xf>
    <xf numFmtId="43" fontId="250" fillId="5" borderId="6" xfId="3040" applyFont="1" applyFill="1" applyBorder="1" applyAlignment="1">
      <alignment vertical="center"/>
    </xf>
    <xf numFmtId="43" fontId="250" fillId="5" borderId="6" xfId="3040" applyFont="1" applyFill="1" applyBorder="1" applyAlignment="1">
      <alignment horizontal="center" vertical="center"/>
    </xf>
    <xf numFmtId="43" fontId="242" fillId="5" borderId="6" xfId="3040" applyFont="1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43" fontId="209" fillId="0" borderId="27" xfId="3040" applyFont="1" applyBorder="1" applyAlignment="1">
      <alignment horizontal="center" vertical="center"/>
    </xf>
    <xf numFmtId="43" fontId="209" fillId="0" borderId="20" xfId="3040" applyFont="1" applyBorder="1" applyAlignment="1">
      <alignment horizontal="center" vertical="center"/>
    </xf>
    <xf numFmtId="43" fontId="0" fillId="0" borderId="20" xfId="3040" applyFont="1" applyBorder="1" applyAlignment="1">
      <alignment horizontal="center" vertical="center"/>
    </xf>
    <xf numFmtId="43" fontId="0" fillId="0" borderId="6" xfId="3040" applyFont="1" applyBorder="1" applyAlignment="1">
      <alignment horizontal="center" vertical="center"/>
    </xf>
    <xf numFmtId="0" fontId="213" fillId="0" borderId="20" xfId="0" applyFont="1" applyBorder="1" applyAlignment="1">
      <alignment horizontal="center" vertical="center"/>
    </xf>
    <xf numFmtId="0" fontId="213" fillId="0" borderId="6" xfId="0" applyFont="1" applyBorder="1" applyAlignment="1">
      <alignment horizontal="center" vertical="center"/>
    </xf>
    <xf numFmtId="0" fontId="233" fillId="0" borderId="27" xfId="0" applyFont="1" applyBorder="1" applyAlignment="1">
      <alignment horizontal="center" vertical="center"/>
    </xf>
    <xf numFmtId="0" fontId="233" fillId="0" borderId="20" xfId="0" applyFont="1" applyBorder="1" applyAlignment="1">
      <alignment horizontal="center" vertical="center"/>
    </xf>
    <xf numFmtId="0" fontId="233" fillId="0" borderId="6" xfId="0" applyFont="1" applyBorder="1" applyAlignment="1">
      <alignment horizontal="center" vertical="center"/>
    </xf>
    <xf numFmtId="0" fontId="213" fillId="0" borderId="27" xfId="0" applyFont="1" applyBorder="1" applyAlignment="1">
      <alignment horizontal="center" vertical="center"/>
    </xf>
    <xf numFmtId="10" fontId="209" fillId="0" borderId="27" xfId="3304" applyNumberFormat="1" applyFont="1" applyBorder="1" applyAlignment="1">
      <alignment horizontal="right" vertical="center"/>
    </xf>
    <xf numFmtId="10" fontId="209" fillId="0" borderId="20" xfId="3304" applyNumberFormat="1" applyFont="1" applyBorder="1" applyAlignment="1">
      <alignment horizontal="right" vertical="center"/>
    </xf>
    <xf numFmtId="10" fontId="0" fillId="0" borderId="20" xfId="3304" applyNumberFormat="1" applyFont="1" applyBorder="1" applyAlignment="1">
      <alignment horizontal="right" vertical="center"/>
    </xf>
    <xf numFmtId="10" fontId="0" fillId="0" borderId="6" xfId="3304" applyNumberFormat="1" applyFont="1" applyBorder="1" applyAlignment="1">
      <alignment horizontal="right" vertical="center"/>
    </xf>
    <xf numFmtId="43" fontId="241" fillId="0" borderId="27" xfId="3040" applyFont="1" applyBorder="1" applyAlignment="1">
      <alignment horizontal="center" vertical="center"/>
    </xf>
    <xf numFmtId="43" fontId="241" fillId="0" borderId="20" xfId="3040" applyFont="1" applyBorder="1" applyAlignment="1">
      <alignment horizontal="center" vertical="center"/>
    </xf>
    <xf numFmtId="0" fontId="228" fillId="0" borderId="1" xfId="0" applyFont="1" applyBorder="1" applyAlignment="1">
      <alignment horizontal="center" vertical="center"/>
    </xf>
    <xf numFmtId="0" fontId="213" fillId="0" borderId="27" xfId="0" applyFont="1" applyBorder="1" applyAlignment="1">
      <alignment vertical="center"/>
    </xf>
    <xf numFmtId="0" fontId="203" fillId="0" borderId="27" xfId="0" applyFont="1" applyBorder="1" applyAlignment="1">
      <alignment horizontal="center" vertical="center"/>
    </xf>
    <xf numFmtId="3" fontId="203" fillId="0" borderId="27" xfId="0" applyNumberFormat="1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03" fillId="0" borderId="27" xfId="0" applyFont="1" applyBorder="1" applyAlignment="1">
      <alignment horizontal="center" vertical="center"/>
    </xf>
    <xf numFmtId="0" fontId="304" fillId="0" borderId="20" xfId="0" applyFont="1" applyBorder="1" applyAlignment="1">
      <alignment horizontal="center" vertical="center"/>
    </xf>
    <xf numFmtId="0" fontId="304" fillId="0" borderId="6" xfId="0" applyFont="1" applyBorder="1" applyAlignment="1">
      <alignment horizontal="center" vertical="center"/>
    </xf>
    <xf numFmtId="3" fontId="303" fillId="0" borderId="27" xfId="0" applyNumberFormat="1" applyFont="1" applyBorder="1" applyAlignment="1">
      <alignment horizontal="center" vertical="center"/>
    </xf>
    <xf numFmtId="3" fontId="203" fillId="0" borderId="20" xfId="0" applyNumberFormat="1" applyFont="1" applyBorder="1" applyAlignment="1">
      <alignment horizontal="center" vertical="center"/>
    </xf>
    <xf numFmtId="3" fontId="203" fillId="0" borderId="6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53" xfId="0" applyBorder="1" applyAlignment="1">
      <alignment horizontal="center"/>
    </xf>
    <xf numFmtId="0" fontId="0" fillId="0" borderId="53" xfId="0" applyBorder="1" applyAlignment="1"/>
    <xf numFmtId="0" fontId="282" fillId="0" borderId="4" xfId="3048" applyBorder="1" applyAlignment="1">
      <alignment horizontal="center"/>
    </xf>
    <xf numFmtId="0" fontId="308" fillId="0" borderId="27" xfId="0" applyFont="1" applyFill="1" applyBorder="1" applyAlignment="1">
      <alignment horizontal="center" vertical="center"/>
    </xf>
    <xf numFmtId="0" fontId="309" fillId="0" borderId="20" xfId="0" applyFont="1" applyBorder="1" applyAlignment="1">
      <alignment horizontal="center" vertical="center"/>
    </xf>
    <xf numFmtId="0" fontId="309" fillId="0" borderId="6" xfId="0" applyFont="1" applyBorder="1" applyAlignment="1">
      <alignment horizontal="center" vertical="center"/>
    </xf>
  </cellXfs>
  <cellStyles count="7159">
    <cellStyle name="20% - akcent 1" xfId="1" builtinId="30" customBuiltin="1"/>
    <cellStyle name="20% - akcent 1 10" xfId="2"/>
    <cellStyle name="20% - akcent 1 10 2" xfId="3"/>
    <cellStyle name="20% - akcent 1 10 2 2" xfId="3855"/>
    <cellStyle name="20% - akcent 1 10 3" xfId="3854"/>
    <cellStyle name="20% - akcent 1 100" xfId="4"/>
    <cellStyle name="20% - akcent 1 100 2" xfId="3856"/>
    <cellStyle name="20% - akcent 1 101" xfId="5"/>
    <cellStyle name="20% - akcent 1 101 2" xfId="3857"/>
    <cellStyle name="20% - akcent 1 102" xfId="6"/>
    <cellStyle name="20% - akcent 1 102 2" xfId="3858"/>
    <cellStyle name="20% - akcent 1 103" xfId="7"/>
    <cellStyle name="20% - akcent 1 103 2" xfId="3859"/>
    <cellStyle name="20% - akcent 1 104" xfId="8"/>
    <cellStyle name="20% - akcent 1 104 2" xfId="3860"/>
    <cellStyle name="20% - akcent 1 105" xfId="9"/>
    <cellStyle name="20% - akcent 1 105 2" xfId="3861"/>
    <cellStyle name="20% - akcent 1 106" xfId="10"/>
    <cellStyle name="20% - akcent 1 106 2" xfId="3862"/>
    <cellStyle name="20% - akcent 1 107" xfId="11"/>
    <cellStyle name="20% - akcent 1 107 2" xfId="3863"/>
    <cellStyle name="20% - akcent 1 108" xfId="12"/>
    <cellStyle name="20% - akcent 1 108 2" xfId="3864"/>
    <cellStyle name="20% - akcent 1 109" xfId="13"/>
    <cellStyle name="20% - akcent 1 109 2" xfId="3865"/>
    <cellStyle name="20% - akcent 1 11" xfId="14"/>
    <cellStyle name="20% - akcent 1 11 2" xfId="15"/>
    <cellStyle name="20% - akcent 1 11 2 2" xfId="3867"/>
    <cellStyle name="20% - akcent 1 11 3" xfId="3866"/>
    <cellStyle name="20% - akcent 1 110" xfId="16"/>
    <cellStyle name="20% - akcent 1 110 2" xfId="3868"/>
    <cellStyle name="20% - akcent 1 111" xfId="17"/>
    <cellStyle name="20% - akcent 1 111 2" xfId="3869"/>
    <cellStyle name="20% - akcent 1 112" xfId="18"/>
    <cellStyle name="20% - akcent 1 112 2" xfId="3870"/>
    <cellStyle name="20% - akcent 1 113" xfId="19"/>
    <cellStyle name="20% - akcent 1 113 2" xfId="3871"/>
    <cellStyle name="20% - akcent 1 114" xfId="20"/>
    <cellStyle name="20% - akcent 1 114 2" xfId="3872"/>
    <cellStyle name="20% - akcent 1 115" xfId="21"/>
    <cellStyle name="20% - akcent 1 115 2" xfId="3873"/>
    <cellStyle name="20% - akcent 1 116" xfId="22"/>
    <cellStyle name="20% - akcent 1 116 2" xfId="3874"/>
    <cellStyle name="20% - akcent 1 117" xfId="23"/>
    <cellStyle name="20% - akcent 1 117 2" xfId="3875"/>
    <cellStyle name="20% - akcent 1 118" xfId="24"/>
    <cellStyle name="20% - akcent 1 118 2" xfId="3876"/>
    <cellStyle name="20% - akcent 1 119" xfId="25"/>
    <cellStyle name="20% - akcent 1 119 2" xfId="3877"/>
    <cellStyle name="20% - akcent 1 12" xfId="26"/>
    <cellStyle name="20% - akcent 1 12 2" xfId="27"/>
    <cellStyle name="20% - akcent 1 12 2 2" xfId="3879"/>
    <cellStyle name="20% - akcent 1 12 3" xfId="3878"/>
    <cellStyle name="20% - akcent 1 120" xfId="28"/>
    <cellStyle name="20% - akcent 1 120 2" xfId="3880"/>
    <cellStyle name="20% - akcent 1 121" xfId="29"/>
    <cellStyle name="20% - akcent 1 121 2" xfId="3881"/>
    <cellStyle name="20% - akcent 1 122" xfId="30"/>
    <cellStyle name="20% - akcent 1 122 2" xfId="3882"/>
    <cellStyle name="20% - akcent 1 123" xfId="31"/>
    <cellStyle name="20% - akcent 1 123 2" xfId="3883"/>
    <cellStyle name="20% - akcent 1 124" xfId="32"/>
    <cellStyle name="20% - akcent 1 124 2" xfId="3884"/>
    <cellStyle name="20% - akcent 1 125" xfId="33"/>
    <cellStyle name="20% - akcent 1 125 2" xfId="3885"/>
    <cellStyle name="20% - akcent 1 126" xfId="34"/>
    <cellStyle name="20% - akcent 1 126 2" xfId="3886"/>
    <cellStyle name="20% - akcent 1 127" xfId="35"/>
    <cellStyle name="20% - akcent 1 127 2" xfId="3887"/>
    <cellStyle name="20% - akcent 1 128" xfId="36"/>
    <cellStyle name="20% - akcent 1 128 2" xfId="3888"/>
    <cellStyle name="20% - akcent 1 129" xfId="37"/>
    <cellStyle name="20% - akcent 1 129 2" xfId="3889"/>
    <cellStyle name="20% - akcent 1 13" xfId="38"/>
    <cellStyle name="20% - akcent 1 13 2" xfId="39"/>
    <cellStyle name="20% - akcent 1 13 2 2" xfId="3891"/>
    <cellStyle name="20% - akcent 1 13 3" xfId="3890"/>
    <cellStyle name="20% - akcent 1 130" xfId="40"/>
    <cellStyle name="20% - akcent 1 130 2" xfId="3892"/>
    <cellStyle name="20% - akcent 1 131" xfId="41"/>
    <cellStyle name="20% - akcent 1 131 2" xfId="3893"/>
    <cellStyle name="20% - akcent 1 132" xfId="42"/>
    <cellStyle name="20% - akcent 1 132 2" xfId="3894"/>
    <cellStyle name="20% - akcent 1 133" xfId="43"/>
    <cellStyle name="20% - akcent 1 133 2" xfId="3895"/>
    <cellStyle name="20% - akcent 1 134" xfId="44"/>
    <cellStyle name="20% - akcent 1 134 2" xfId="3896"/>
    <cellStyle name="20% - akcent 1 135" xfId="45"/>
    <cellStyle name="20% - akcent 1 135 2" xfId="3897"/>
    <cellStyle name="20% - akcent 1 136" xfId="46"/>
    <cellStyle name="20% - akcent 1 136 2" xfId="3898"/>
    <cellStyle name="20% - akcent 1 137" xfId="47"/>
    <cellStyle name="20% - akcent 1 137 2" xfId="3899"/>
    <cellStyle name="20% - akcent 1 138" xfId="48"/>
    <cellStyle name="20% - akcent 1 138 2" xfId="3900"/>
    <cellStyle name="20% - akcent 1 139" xfId="49"/>
    <cellStyle name="20% - akcent 1 139 2" xfId="3901"/>
    <cellStyle name="20% - akcent 1 14" xfId="50"/>
    <cellStyle name="20% - akcent 1 14 2" xfId="51"/>
    <cellStyle name="20% - akcent 1 14 2 2" xfId="3903"/>
    <cellStyle name="20% - akcent 1 14 3" xfId="3902"/>
    <cellStyle name="20% - akcent 1 140" xfId="52"/>
    <cellStyle name="20% - akcent 1 140 2" xfId="3904"/>
    <cellStyle name="20% - akcent 1 141" xfId="53"/>
    <cellStyle name="20% - akcent 1 141 2" xfId="3905"/>
    <cellStyle name="20% - akcent 1 142" xfId="54"/>
    <cellStyle name="20% - akcent 1 142 2" xfId="3906"/>
    <cellStyle name="20% - akcent 1 143" xfId="55"/>
    <cellStyle name="20% - akcent 1 143 2" xfId="3907"/>
    <cellStyle name="20% - akcent 1 144" xfId="56"/>
    <cellStyle name="20% - akcent 1 144 2" xfId="3908"/>
    <cellStyle name="20% - akcent 1 145" xfId="57"/>
    <cellStyle name="20% - akcent 1 145 2" xfId="3909"/>
    <cellStyle name="20% - akcent 1 146" xfId="58"/>
    <cellStyle name="20% - akcent 1 146 2" xfId="3910"/>
    <cellStyle name="20% - akcent 1 147" xfId="59"/>
    <cellStyle name="20% - akcent 1 147 2" xfId="3911"/>
    <cellStyle name="20% - akcent 1 148" xfId="60"/>
    <cellStyle name="20% - akcent 1 148 2" xfId="3912"/>
    <cellStyle name="20% - akcent 1 149" xfId="61"/>
    <cellStyle name="20% - akcent 1 149 2" xfId="3913"/>
    <cellStyle name="20% - akcent 1 15" xfId="62"/>
    <cellStyle name="20% - akcent 1 15 2" xfId="63"/>
    <cellStyle name="20% - akcent 1 15 2 2" xfId="3915"/>
    <cellStyle name="20% - akcent 1 15 3" xfId="3914"/>
    <cellStyle name="20% - akcent 1 150" xfId="64"/>
    <cellStyle name="20% - akcent 1 150 2" xfId="3916"/>
    <cellStyle name="20% - akcent 1 151" xfId="65"/>
    <cellStyle name="20% - akcent 1 151 2" xfId="3917"/>
    <cellStyle name="20% - akcent 1 152" xfId="66"/>
    <cellStyle name="20% - akcent 1 152 2" xfId="3918"/>
    <cellStyle name="20% - akcent 1 153" xfId="67"/>
    <cellStyle name="20% - akcent 1 153 2" xfId="3919"/>
    <cellStyle name="20% - akcent 1 154" xfId="68"/>
    <cellStyle name="20% - akcent 1 154 2" xfId="3920"/>
    <cellStyle name="20% - akcent 1 155" xfId="69"/>
    <cellStyle name="20% - akcent 1 155 2" xfId="3921"/>
    <cellStyle name="20% - akcent 1 156" xfId="70"/>
    <cellStyle name="20% - akcent 1 156 2" xfId="3922"/>
    <cellStyle name="20% - akcent 1 157" xfId="71"/>
    <cellStyle name="20% - akcent 1 157 2" xfId="3923"/>
    <cellStyle name="20% - akcent 1 158" xfId="72"/>
    <cellStyle name="20% - akcent 1 158 2" xfId="3924"/>
    <cellStyle name="20% - akcent 1 159" xfId="73"/>
    <cellStyle name="20% - akcent 1 159 2" xfId="3925"/>
    <cellStyle name="20% - akcent 1 16" xfId="74"/>
    <cellStyle name="20% - akcent 1 16 2" xfId="75"/>
    <cellStyle name="20% - akcent 1 16 2 2" xfId="3927"/>
    <cellStyle name="20% - akcent 1 16 3" xfId="3926"/>
    <cellStyle name="20% - akcent 1 160" xfId="76"/>
    <cellStyle name="20% - akcent 1 160 2" xfId="3928"/>
    <cellStyle name="20% - akcent 1 161" xfId="77"/>
    <cellStyle name="20% - akcent 1 161 2" xfId="3929"/>
    <cellStyle name="20% - akcent 1 162" xfId="78"/>
    <cellStyle name="20% - akcent 1 162 2" xfId="3930"/>
    <cellStyle name="20% - akcent 1 163" xfId="79"/>
    <cellStyle name="20% - akcent 1 163 2" xfId="3931"/>
    <cellStyle name="20% - akcent 1 164" xfId="80"/>
    <cellStyle name="20% - akcent 1 164 2" xfId="3932"/>
    <cellStyle name="20% - akcent 1 165" xfId="81"/>
    <cellStyle name="20% - akcent 1 165 2" xfId="3933"/>
    <cellStyle name="20% - akcent 1 166" xfId="82"/>
    <cellStyle name="20% - akcent 1 166 2" xfId="3934"/>
    <cellStyle name="20% - akcent 1 167" xfId="83"/>
    <cellStyle name="20% - akcent 1 167 2" xfId="3935"/>
    <cellStyle name="20% - akcent 1 168" xfId="84"/>
    <cellStyle name="20% - akcent 1 168 2" xfId="3936"/>
    <cellStyle name="20% - akcent 1 169" xfId="85"/>
    <cellStyle name="20% - akcent 1 169 2" xfId="3937"/>
    <cellStyle name="20% - akcent 1 17" xfId="86"/>
    <cellStyle name="20% - akcent 1 17 2" xfId="87"/>
    <cellStyle name="20% - akcent 1 17 2 2" xfId="3939"/>
    <cellStyle name="20% - akcent 1 17 3" xfId="3938"/>
    <cellStyle name="20% - akcent 1 170" xfId="88"/>
    <cellStyle name="20% - akcent 1 170 2" xfId="3940"/>
    <cellStyle name="20% - akcent 1 171" xfId="89"/>
    <cellStyle name="20% - akcent 1 171 2" xfId="3941"/>
    <cellStyle name="20% - akcent 1 172" xfId="90"/>
    <cellStyle name="20% - akcent 1 172 2" xfId="3942"/>
    <cellStyle name="20% - akcent 1 173" xfId="91"/>
    <cellStyle name="20% - akcent 1 173 2" xfId="3943"/>
    <cellStyle name="20% - akcent 1 174" xfId="92"/>
    <cellStyle name="20% - akcent 1 174 2" xfId="3944"/>
    <cellStyle name="20% - akcent 1 175" xfId="93"/>
    <cellStyle name="20% - akcent 1 175 2" xfId="3945"/>
    <cellStyle name="20% - akcent 1 176" xfId="94"/>
    <cellStyle name="20% - akcent 1 176 2" xfId="3946"/>
    <cellStyle name="20% - akcent 1 177" xfId="95"/>
    <cellStyle name="20% - akcent 1 177 2" xfId="3947"/>
    <cellStyle name="20% - akcent 1 178" xfId="96"/>
    <cellStyle name="20% - akcent 1 178 2" xfId="3948"/>
    <cellStyle name="20% - akcent 1 179" xfId="97"/>
    <cellStyle name="20% - akcent 1 179 2" xfId="3949"/>
    <cellStyle name="20% - akcent 1 18" xfId="98"/>
    <cellStyle name="20% - akcent 1 18 2" xfId="99"/>
    <cellStyle name="20% - akcent 1 18 2 2" xfId="3951"/>
    <cellStyle name="20% - akcent 1 18 3" xfId="3950"/>
    <cellStyle name="20% - akcent 1 180" xfId="100"/>
    <cellStyle name="20% - akcent 1 180 2" xfId="3952"/>
    <cellStyle name="20% - akcent 1 181" xfId="101"/>
    <cellStyle name="20% - akcent 1 181 2" xfId="3953"/>
    <cellStyle name="20% - akcent 1 182" xfId="102"/>
    <cellStyle name="20% - akcent 1 182 2" xfId="3954"/>
    <cellStyle name="20% - akcent 1 183" xfId="103"/>
    <cellStyle name="20% - akcent 1 183 2" xfId="3955"/>
    <cellStyle name="20% - akcent 1 184" xfId="104"/>
    <cellStyle name="20% - akcent 1 184 2" xfId="3956"/>
    <cellStyle name="20% - akcent 1 185" xfId="105"/>
    <cellStyle name="20% - akcent 1 185 2" xfId="3957"/>
    <cellStyle name="20% - akcent 1 186" xfId="106"/>
    <cellStyle name="20% - akcent 1 186 2" xfId="3958"/>
    <cellStyle name="20% - akcent 1 187" xfId="107"/>
    <cellStyle name="20% - akcent 1 187 2" xfId="3959"/>
    <cellStyle name="20% - akcent 1 188" xfId="108"/>
    <cellStyle name="20% - akcent 1 188 2" xfId="3960"/>
    <cellStyle name="20% - akcent 1 189" xfId="109"/>
    <cellStyle name="20% - akcent 1 189 2" xfId="3961"/>
    <cellStyle name="20% - akcent 1 19" xfId="110"/>
    <cellStyle name="20% - akcent 1 19 2" xfId="111"/>
    <cellStyle name="20% - akcent 1 19 2 2" xfId="3963"/>
    <cellStyle name="20% - akcent 1 19 3" xfId="3962"/>
    <cellStyle name="20% - akcent 1 190" xfId="112"/>
    <cellStyle name="20% - akcent 1 190 2" xfId="3964"/>
    <cellStyle name="20% - akcent 1 191" xfId="113"/>
    <cellStyle name="20% - akcent 1 191 2" xfId="3965"/>
    <cellStyle name="20% - akcent 1 192" xfId="114"/>
    <cellStyle name="20% - akcent 1 192 2" xfId="3966"/>
    <cellStyle name="20% - akcent 1 193" xfId="115"/>
    <cellStyle name="20% - akcent 1 193 2" xfId="3967"/>
    <cellStyle name="20% - akcent 1 194" xfId="116"/>
    <cellStyle name="20% - akcent 1 194 2" xfId="3968"/>
    <cellStyle name="20% - akcent 1 195" xfId="3837"/>
    <cellStyle name="20% - akcent 1 196" xfId="7117"/>
    <cellStyle name="20% - akcent 1 2" xfId="117"/>
    <cellStyle name="20% - akcent 1 2 2" xfId="118"/>
    <cellStyle name="20% - akcent 1 2 2 2" xfId="3970"/>
    <cellStyle name="20% - akcent 1 2 3" xfId="3969"/>
    <cellStyle name="20% - akcent 1 20" xfId="119"/>
    <cellStyle name="20% - akcent 1 20 2" xfId="120"/>
    <cellStyle name="20% - akcent 1 20 2 2" xfId="3972"/>
    <cellStyle name="20% - akcent 1 20 3" xfId="3971"/>
    <cellStyle name="20% - akcent 1 21" xfId="121"/>
    <cellStyle name="20% - akcent 1 21 2" xfId="122"/>
    <cellStyle name="20% - akcent 1 21 2 2" xfId="3974"/>
    <cellStyle name="20% - akcent 1 21 3" xfId="3973"/>
    <cellStyle name="20% - akcent 1 22" xfId="123"/>
    <cellStyle name="20% - akcent 1 22 2" xfId="124"/>
    <cellStyle name="20% - akcent 1 22 2 2" xfId="3976"/>
    <cellStyle name="20% - akcent 1 22 3" xfId="3975"/>
    <cellStyle name="20% - akcent 1 23" xfId="125"/>
    <cellStyle name="20% - akcent 1 23 2" xfId="126"/>
    <cellStyle name="20% - akcent 1 23 2 2" xfId="3978"/>
    <cellStyle name="20% - akcent 1 23 3" xfId="3977"/>
    <cellStyle name="20% - akcent 1 24" xfId="127"/>
    <cellStyle name="20% - akcent 1 24 2" xfId="128"/>
    <cellStyle name="20% - akcent 1 24 2 2" xfId="3980"/>
    <cellStyle name="20% - akcent 1 24 3" xfId="3979"/>
    <cellStyle name="20% - akcent 1 25" xfId="129"/>
    <cellStyle name="20% - akcent 1 25 2" xfId="130"/>
    <cellStyle name="20% - akcent 1 25 2 2" xfId="3982"/>
    <cellStyle name="20% - akcent 1 25 3" xfId="3981"/>
    <cellStyle name="20% - akcent 1 26" xfId="131"/>
    <cellStyle name="20% - akcent 1 26 2" xfId="132"/>
    <cellStyle name="20% - akcent 1 26 2 2" xfId="3984"/>
    <cellStyle name="20% - akcent 1 26 3" xfId="3983"/>
    <cellStyle name="20% - akcent 1 27" xfId="133"/>
    <cellStyle name="20% - akcent 1 27 2" xfId="134"/>
    <cellStyle name="20% - akcent 1 27 2 2" xfId="3986"/>
    <cellStyle name="20% - akcent 1 27 3" xfId="3985"/>
    <cellStyle name="20% - akcent 1 28" xfId="135"/>
    <cellStyle name="20% - akcent 1 28 2" xfId="136"/>
    <cellStyle name="20% - akcent 1 28 2 2" xfId="3988"/>
    <cellStyle name="20% - akcent 1 28 3" xfId="3987"/>
    <cellStyle name="20% - akcent 1 29" xfId="137"/>
    <cellStyle name="20% - akcent 1 29 2" xfId="138"/>
    <cellStyle name="20% - akcent 1 29 2 2" xfId="3990"/>
    <cellStyle name="20% - akcent 1 29 3" xfId="3989"/>
    <cellStyle name="20% - akcent 1 3" xfId="139"/>
    <cellStyle name="20% - akcent 1 3 2" xfId="140"/>
    <cellStyle name="20% - akcent 1 3 2 2" xfId="3992"/>
    <cellStyle name="20% - akcent 1 3 3" xfId="3991"/>
    <cellStyle name="20% - akcent 1 30" xfId="141"/>
    <cellStyle name="20% - akcent 1 30 2" xfId="142"/>
    <cellStyle name="20% - akcent 1 30 2 2" xfId="3994"/>
    <cellStyle name="20% - akcent 1 30 3" xfId="3993"/>
    <cellStyle name="20% - akcent 1 31" xfId="143"/>
    <cellStyle name="20% - akcent 1 31 2" xfId="144"/>
    <cellStyle name="20% - akcent 1 31 2 2" xfId="3996"/>
    <cellStyle name="20% - akcent 1 31 3" xfId="3995"/>
    <cellStyle name="20% - akcent 1 32" xfId="145"/>
    <cellStyle name="20% - akcent 1 32 2" xfId="146"/>
    <cellStyle name="20% - akcent 1 32 2 2" xfId="3998"/>
    <cellStyle name="20% - akcent 1 32 3" xfId="3997"/>
    <cellStyle name="20% - akcent 1 33" xfId="147"/>
    <cellStyle name="20% - akcent 1 33 2" xfId="148"/>
    <cellStyle name="20% - akcent 1 33 2 2" xfId="4000"/>
    <cellStyle name="20% - akcent 1 33 3" xfId="3999"/>
    <cellStyle name="20% - akcent 1 34" xfId="149"/>
    <cellStyle name="20% - akcent 1 34 2" xfId="150"/>
    <cellStyle name="20% - akcent 1 34 2 2" xfId="4002"/>
    <cellStyle name="20% - akcent 1 34 3" xfId="4001"/>
    <cellStyle name="20% - akcent 1 35" xfId="151"/>
    <cellStyle name="20% - akcent 1 35 2" xfId="152"/>
    <cellStyle name="20% - akcent 1 35 2 2" xfId="4004"/>
    <cellStyle name="20% - akcent 1 35 3" xfId="4003"/>
    <cellStyle name="20% - akcent 1 36" xfId="153"/>
    <cellStyle name="20% - akcent 1 36 2" xfId="154"/>
    <cellStyle name="20% - akcent 1 36 2 2" xfId="4006"/>
    <cellStyle name="20% - akcent 1 36 3" xfId="4005"/>
    <cellStyle name="20% - akcent 1 37" xfId="155"/>
    <cellStyle name="20% - akcent 1 37 2" xfId="156"/>
    <cellStyle name="20% - akcent 1 37 2 2" xfId="4008"/>
    <cellStyle name="20% - akcent 1 37 3" xfId="4007"/>
    <cellStyle name="20% - akcent 1 38" xfId="157"/>
    <cellStyle name="20% - akcent 1 38 2" xfId="158"/>
    <cellStyle name="20% - akcent 1 38 2 2" xfId="4010"/>
    <cellStyle name="20% - akcent 1 38 3" xfId="4009"/>
    <cellStyle name="20% - akcent 1 39" xfId="159"/>
    <cellStyle name="20% - akcent 1 39 2" xfId="160"/>
    <cellStyle name="20% - akcent 1 39 2 2" xfId="4012"/>
    <cellStyle name="20% - akcent 1 39 3" xfId="4011"/>
    <cellStyle name="20% - akcent 1 4" xfId="161"/>
    <cellStyle name="20% - akcent 1 4 2" xfId="162"/>
    <cellStyle name="20% - akcent 1 4 2 2" xfId="4014"/>
    <cellStyle name="20% - akcent 1 4 3" xfId="4013"/>
    <cellStyle name="20% - akcent 1 40" xfId="163"/>
    <cellStyle name="20% - akcent 1 40 2" xfId="164"/>
    <cellStyle name="20% - akcent 1 40 2 2" xfId="4016"/>
    <cellStyle name="20% - akcent 1 40 3" xfId="4015"/>
    <cellStyle name="20% - akcent 1 41" xfId="165"/>
    <cellStyle name="20% - akcent 1 41 2" xfId="166"/>
    <cellStyle name="20% - akcent 1 41 2 2" xfId="4018"/>
    <cellStyle name="20% - akcent 1 41 3" xfId="4017"/>
    <cellStyle name="20% - akcent 1 42" xfId="167"/>
    <cellStyle name="20% - akcent 1 42 2" xfId="168"/>
    <cellStyle name="20% - akcent 1 42 2 2" xfId="4020"/>
    <cellStyle name="20% - akcent 1 42 3" xfId="4019"/>
    <cellStyle name="20% - akcent 1 43" xfId="169"/>
    <cellStyle name="20% - akcent 1 43 2" xfId="170"/>
    <cellStyle name="20% - akcent 1 43 2 2" xfId="4022"/>
    <cellStyle name="20% - akcent 1 43 3" xfId="4021"/>
    <cellStyle name="20% - akcent 1 44" xfId="171"/>
    <cellStyle name="20% - akcent 1 44 2" xfId="172"/>
    <cellStyle name="20% - akcent 1 44 2 2" xfId="4024"/>
    <cellStyle name="20% - akcent 1 44 3" xfId="4023"/>
    <cellStyle name="20% - akcent 1 45" xfId="173"/>
    <cellStyle name="20% - akcent 1 45 2" xfId="174"/>
    <cellStyle name="20% - akcent 1 45 2 2" xfId="4026"/>
    <cellStyle name="20% - akcent 1 45 3" xfId="4025"/>
    <cellStyle name="20% - akcent 1 46" xfId="175"/>
    <cellStyle name="20% - akcent 1 46 2" xfId="176"/>
    <cellStyle name="20% - akcent 1 46 2 2" xfId="4028"/>
    <cellStyle name="20% - akcent 1 46 3" xfId="4027"/>
    <cellStyle name="20% - akcent 1 47" xfId="177"/>
    <cellStyle name="20% - akcent 1 47 2" xfId="178"/>
    <cellStyle name="20% - akcent 1 47 2 2" xfId="4030"/>
    <cellStyle name="20% - akcent 1 47 3" xfId="4029"/>
    <cellStyle name="20% - akcent 1 48" xfId="179"/>
    <cellStyle name="20% - akcent 1 48 2" xfId="180"/>
    <cellStyle name="20% - akcent 1 48 2 2" xfId="4032"/>
    <cellStyle name="20% - akcent 1 48 3" xfId="4031"/>
    <cellStyle name="20% - akcent 1 49" xfId="181"/>
    <cellStyle name="20% - akcent 1 49 2" xfId="182"/>
    <cellStyle name="20% - akcent 1 49 2 2" xfId="4034"/>
    <cellStyle name="20% - akcent 1 49 3" xfId="4033"/>
    <cellStyle name="20% - akcent 1 5" xfId="183"/>
    <cellStyle name="20% - akcent 1 5 2" xfId="184"/>
    <cellStyle name="20% - akcent 1 5 2 2" xfId="4036"/>
    <cellStyle name="20% - akcent 1 5 3" xfId="4035"/>
    <cellStyle name="20% - akcent 1 50" xfId="185"/>
    <cellStyle name="20% - akcent 1 50 2" xfId="186"/>
    <cellStyle name="20% - akcent 1 50 2 2" xfId="4038"/>
    <cellStyle name="20% - akcent 1 50 3" xfId="4037"/>
    <cellStyle name="20% - akcent 1 51" xfId="187"/>
    <cellStyle name="20% - akcent 1 51 2" xfId="188"/>
    <cellStyle name="20% - akcent 1 51 2 2" xfId="4040"/>
    <cellStyle name="20% - akcent 1 51 3" xfId="4039"/>
    <cellStyle name="20% - akcent 1 52" xfId="189"/>
    <cellStyle name="20% - akcent 1 52 2" xfId="190"/>
    <cellStyle name="20% - akcent 1 52 2 2" xfId="4042"/>
    <cellStyle name="20% - akcent 1 52 3" xfId="4041"/>
    <cellStyle name="20% - akcent 1 53" xfId="191"/>
    <cellStyle name="20% - akcent 1 53 2" xfId="192"/>
    <cellStyle name="20% - akcent 1 53 2 2" xfId="4044"/>
    <cellStyle name="20% - akcent 1 53 3" xfId="4043"/>
    <cellStyle name="20% - akcent 1 54" xfId="193"/>
    <cellStyle name="20% - akcent 1 54 2" xfId="194"/>
    <cellStyle name="20% - akcent 1 54 2 2" xfId="4046"/>
    <cellStyle name="20% - akcent 1 54 3" xfId="4045"/>
    <cellStyle name="20% - akcent 1 55" xfId="195"/>
    <cellStyle name="20% - akcent 1 55 2" xfId="196"/>
    <cellStyle name="20% - akcent 1 55 2 2" xfId="4048"/>
    <cellStyle name="20% - akcent 1 55 3" xfId="4047"/>
    <cellStyle name="20% - akcent 1 56" xfId="197"/>
    <cellStyle name="20% - akcent 1 56 2" xfId="198"/>
    <cellStyle name="20% - akcent 1 56 2 2" xfId="4050"/>
    <cellStyle name="20% - akcent 1 56 3" xfId="4049"/>
    <cellStyle name="20% - akcent 1 57" xfId="199"/>
    <cellStyle name="20% - akcent 1 57 2" xfId="200"/>
    <cellStyle name="20% - akcent 1 57 2 2" xfId="4052"/>
    <cellStyle name="20% - akcent 1 57 3" xfId="4051"/>
    <cellStyle name="20% - akcent 1 58" xfId="201"/>
    <cellStyle name="20% - akcent 1 58 2" xfId="202"/>
    <cellStyle name="20% - akcent 1 58 2 2" xfId="4054"/>
    <cellStyle name="20% - akcent 1 58 3" xfId="4053"/>
    <cellStyle name="20% - akcent 1 59" xfId="203"/>
    <cellStyle name="20% - akcent 1 59 2" xfId="204"/>
    <cellStyle name="20% - akcent 1 59 2 2" xfId="4056"/>
    <cellStyle name="20% - akcent 1 59 3" xfId="4055"/>
    <cellStyle name="20% - akcent 1 6" xfId="205"/>
    <cellStyle name="20% - akcent 1 6 2" xfId="206"/>
    <cellStyle name="20% - akcent 1 6 2 2" xfId="4058"/>
    <cellStyle name="20% - akcent 1 6 3" xfId="4057"/>
    <cellStyle name="20% - akcent 1 60" xfId="207"/>
    <cellStyle name="20% - akcent 1 60 2" xfId="4059"/>
    <cellStyle name="20% - akcent 1 61" xfId="208"/>
    <cellStyle name="20% - akcent 1 61 2" xfId="4060"/>
    <cellStyle name="20% - akcent 1 62" xfId="209"/>
    <cellStyle name="20% - akcent 1 62 2" xfId="4061"/>
    <cellStyle name="20% - akcent 1 63" xfId="210"/>
    <cellStyle name="20% - akcent 1 63 2" xfId="4062"/>
    <cellStyle name="20% - akcent 1 64" xfId="211"/>
    <cellStyle name="20% - akcent 1 64 2" xfId="4063"/>
    <cellStyle name="20% - akcent 1 65" xfId="212"/>
    <cellStyle name="20% - akcent 1 65 2" xfId="4064"/>
    <cellStyle name="20% - akcent 1 66" xfId="213"/>
    <cellStyle name="20% - akcent 1 66 2" xfId="4065"/>
    <cellStyle name="20% - akcent 1 67" xfId="214"/>
    <cellStyle name="20% - akcent 1 67 2" xfId="4066"/>
    <cellStyle name="20% - akcent 1 68" xfId="215"/>
    <cellStyle name="20% - akcent 1 68 2" xfId="4067"/>
    <cellStyle name="20% - akcent 1 69" xfId="216"/>
    <cellStyle name="20% - akcent 1 69 2" xfId="4068"/>
    <cellStyle name="20% - akcent 1 7" xfId="217"/>
    <cellStyle name="20% - akcent 1 7 2" xfId="218"/>
    <cellStyle name="20% - akcent 1 7 2 2" xfId="4070"/>
    <cellStyle name="20% - akcent 1 7 3" xfId="4069"/>
    <cellStyle name="20% - akcent 1 70" xfId="219"/>
    <cellStyle name="20% - akcent 1 70 2" xfId="4071"/>
    <cellStyle name="20% - akcent 1 71" xfId="220"/>
    <cellStyle name="20% - akcent 1 71 2" xfId="4072"/>
    <cellStyle name="20% - akcent 1 72" xfId="221"/>
    <cellStyle name="20% - akcent 1 72 2" xfId="4073"/>
    <cellStyle name="20% - akcent 1 73" xfId="222"/>
    <cellStyle name="20% - akcent 1 73 2" xfId="4074"/>
    <cellStyle name="20% - akcent 1 74" xfId="223"/>
    <cellStyle name="20% - akcent 1 74 2" xfId="4075"/>
    <cellStyle name="20% - akcent 1 75" xfId="224"/>
    <cellStyle name="20% - akcent 1 75 2" xfId="4076"/>
    <cellStyle name="20% - akcent 1 76" xfId="225"/>
    <cellStyle name="20% - akcent 1 76 2" xfId="4077"/>
    <cellStyle name="20% - akcent 1 77" xfId="226"/>
    <cellStyle name="20% - akcent 1 77 2" xfId="4078"/>
    <cellStyle name="20% - akcent 1 78" xfId="227"/>
    <cellStyle name="20% - akcent 1 78 2" xfId="4079"/>
    <cellStyle name="20% - akcent 1 79" xfId="228"/>
    <cellStyle name="20% - akcent 1 79 2" xfId="4080"/>
    <cellStyle name="20% - akcent 1 8" xfId="229"/>
    <cellStyle name="20% - akcent 1 8 2" xfId="230"/>
    <cellStyle name="20% - akcent 1 8 2 2" xfId="4082"/>
    <cellStyle name="20% - akcent 1 8 3" xfId="4081"/>
    <cellStyle name="20% - akcent 1 80" xfId="231"/>
    <cellStyle name="20% - akcent 1 80 2" xfId="4083"/>
    <cellStyle name="20% - akcent 1 81" xfId="232"/>
    <cellStyle name="20% - akcent 1 81 2" xfId="4084"/>
    <cellStyle name="20% - akcent 1 82" xfId="233"/>
    <cellStyle name="20% - akcent 1 82 2" xfId="4085"/>
    <cellStyle name="20% - akcent 1 83" xfId="234"/>
    <cellStyle name="20% - akcent 1 83 2" xfId="4086"/>
    <cellStyle name="20% - akcent 1 84" xfId="235"/>
    <cellStyle name="20% - akcent 1 84 2" xfId="4087"/>
    <cellStyle name="20% - akcent 1 85" xfId="236"/>
    <cellStyle name="20% - akcent 1 85 2" xfId="4088"/>
    <cellStyle name="20% - akcent 1 86" xfId="237"/>
    <cellStyle name="20% - akcent 1 86 2" xfId="4089"/>
    <cellStyle name="20% - akcent 1 87" xfId="238"/>
    <cellStyle name="20% - akcent 1 87 2" xfId="4090"/>
    <cellStyle name="20% - akcent 1 88" xfId="239"/>
    <cellStyle name="20% - akcent 1 88 2" xfId="4091"/>
    <cellStyle name="20% - akcent 1 89" xfId="240"/>
    <cellStyle name="20% - akcent 1 89 2" xfId="4092"/>
    <cellStyle name="20% - akcent 1 9" xfId="241"/>
    <cellStyle name="20% - akcent 1 9 2" xfId="242"/>
    <cellStyle name="20% - akcent 1 9 2 2" xfId="4094"/>
    <cellStyle name="20% - akcent 1 9 3" xfId="4093"/>
    <cellStyle name="20% - akcent 1 90" xfId="243"/>
    <cellStyle name="20% - akcent 1 90 2" xfId="4095"/>
    <cellStyle name="20% - akcent 1 91" xfId="244"/>
    <cellStyle name="20% - akcent 1 91 2" xfId="4096"/>
    <cellStyle name="20% - akcent 1 92" xfId="245"/>
    <cellStyle name="20% - akcent 1 92 2" xfId="4097"/>
    <cellStyle name="20% - akcent 1 93" xfId="246"/>
    <cellStyle name="20% - akcent 1 93 2" xfId="4098"/>
    <cellStyle name="20% - akcent 1 94" xfId="247"/>
    <cellStyle name="20% - akcent 1 94 2" xfId="4099"/>
    <cellStyle name="20% - akcent 1 95" xfId="248"/>
    <cellStyle name="20% - akcent 1 95 2" xfId="4100"/>
    <cellStyle name="20% - akcent 1 96" xfId="249"/>
    <cellStyle name="20% - akcent 1 96 2" xfId="4101"/>
    <cellStyle name="20% - akcent 1 97" xfId="250"/>
    <cellStyle name="20% - akcent 1 97 2" xfId="4102"/>
    <cellStyle name="20% - akcent 1 98" xfId="251"/>
    <cellStyle name="20% - akcent 1 98 2" xfId="4103"/>
    <cellStyle name="20% - akcent 1 99" xfId="252"/>
    <cellStyle name="20% - akcent 1 99 2" xfId="4104"/>
    <cellStyle name="20% - akcent 2" xfId="253" builtinId="34" customBuiltin="1"/>
    <cellStyle name="20% - akcent 2 10" xfId="254"/>
    <cellStyle name="20% - akcent 2 10 2" xfId="255"/>
    <cellStyle name="20% - akcent 2 10 2 2" xfId="4106"/>
    <cellStyle name="20% - akcent 2 10 3" xfId="4105"/>
    <cellStyle name="20% - akcent 2 100" xfId="256"/>
    <cellStyle name="20% - akcent 2 100 2" xfId="4107"/>
    <cellStyle name="20% - akcent 2 101" xfId="257"/>
    <cellStyle name="20% - akcent 2 101 2" xfId="4108"/>
    <cellStyle name="20% - akcent 2 102" xfId="258"/>
    <cellStyle name="20% - akcent 2 102 2" xfId="4109"/>
    <cellStyle name="20% - akcent 2 103" xfId="259"/>
    <cellStyle name="20% - akcent 2 103 2" xfId="4110"/>
    <cellStyle name="20% - akcent 2 104" xfId="260"/>
    <cellStyle name="20% - akcent 2 104 2" xfId="4111"/>
    <cellStyle name="20% - akcent 2 105" xfId="261"/>
    <cellStyle name="20% - akcent 2 105 2" xfId="4112"/>
    <cellStyle name="20% - akcent 2 106" xfId="262"/>
    <cellStyle name="20% - akcent 2 106 2" xfId="4113"/>
    <cellStyle name="20% - akcent 2 107" xfId="263"/>
    <cellStyle name="20% - akcent 2 107 2" xfId="4114"/>
    <cellStyle name="20% - akcent 2 108" xfId="264"/>
    <cellStyle name="20% - akcent 2 108 2" xfId="4115"/>
    <cellStyle name="20% - akcent 2 109" xfId="265"/>
    <cellStyle name="20% - akcent 2 109 2" xfId="4116"/>
    <cellStyle name="20% - akcent 2 11" xfId="266"/>
    <cellStyle name="20% - akcent 2 11 2" xfId="267"/>
    <cellStyle name="20% - akcent 2 11 2 2" xfId="4118"/>
    <cellStyle name="20% - akcent 2 11 3" xfId="4117"/>
    <cellStyle name="20% - akcent 2 110" xfId="268"/>
    <cellStyle name="20% - akcent 2 110 2" xfId="4119"/>
    <cellStyle name="20% - akcent 2 111" xfId="269"/>
    <cellStyle name="20% - akcent 2 111 2" xfId="4120"/>
    <cellStyle name="20% - akcent 2 112" xfId="270"/>
    <cellStyle name="20% - akcent 2 112 2" xfId="4121"/>
    <cellStyle name="20% - akcent 2 113" xfId="271"/>
    <cellStyle name="20% - akcent 2 113 2" xfId="4122"/>
    <cellStyle name="20% - akcent 2 114" xfId="272"/>
    <cellStyle name="20% - akcent 2 114 2" xfId="4123"/>
    <cellStyle name="20% - akcent 2 115" xfId="273"/>
    <cellStyle name="20% - akcent 2 115 2" xfId="4124"/>
    <cellStyle name="20% - akcent 2 116" xfId="274"/>
    <cellStyle name="20% - akcent 2 116 2" xfId="4125"/>
    <cellStyle name="20% - akcent 2 117" xfId="275"/>
    <cellStyle name="20% - akcent 2 117 2" xfId="4126"/>
    <cellStyle name="20% - akcent 2 118" xfId="276"/>
    <cellStyle name="20% - akcent 2 118 2" xfId="4127"/>
    <cellStyle name="20% - akcent 2 119" xfId="277"/>
    <cellStyle name="20% - akcent 2 119 2" xfId="4128"/>
    <cellStyle name="20% - akcent 2 12" xfId="278"/>
    <cellStyle name="20% - akcent 2 12 2" xfId="279"/>
    <cellStyle name="20% - akcent 2 12 2 2" xfId="4130"/>
    <cellStyle name="20% - akcent 2 12 3" xfId="4129"/>
    <cellStyle name="20% - akcent 2 120" xfId="280"/>
    <cellStyle name="20% - akcent 2 120 2" xfId="4131"/>
    <cellStyle name="20% - akcent 2 121" xfId="281"/>
    <cellStyle name="20% - akcent 2 121 2" xfId="4132"/>
    <cellStyle name="20% - akcent 2 122" xfId="282"/>
    <cellStyle name="20% - akcent 2 122 2" xfId="4133"/>
    <cellStyle name="20% - akcent 2 123" xfId="283"/>
    <cellStyle name="20% - akcent 2 123 2" xfId="4134"/>
    <cellStyle name="20% - akcent 2 124" xfId="284"/>
    <cellStyle name="20% - akcent 2 124 2" xfId="4135"/>
    <cellStyle name="20% - akcent 2 125" xfId="285"/>
    <cellStyle name="20% - akcent 2 125 2" xfId="4136"/>
    <cellStyle name="20% - akcent 2 126" xfId="286"/>
    <cellStyle name="20% - akcent 2 126 2" xfId="4137"/>
    <cellStyle name="20% - akcent 2 127" xfId="287"/>
    <cellStyle name="20% - akcent 2 127 2" xfId="4138"/>
    <cellStyle name="20% - akcent 2 128" xfId="288"/>
    <cellStyle name="20% - akcent 2 128 2" xfId="4139"/>
    <cellStyle name="20% - akcent 2 129" xfId="289"/>
    <cellStyle name="20% - akcent 2 129 2" xfId="4140"/>
    <cellStyle name="20% - akcent 2 13" xfId="290"/>
    <cellStyle name="20% - akcent 2 13 2" xfId="291"/>
    <cellStyle name="20% - akcent 2 13 2 2" xfId="4142"/>
    <cellStyle name="20% - akcent 2 13 3" xfId="4141"/>
    <cellStyle name="20% - akcent 2 130" xfId="292"/>
    <cellStyle name="20% - akcent 2 130 2" xfId="4143"/>
    <cellStyle name="20% - akcent 2 131" xfId="293"/>
    <cellStyle name="20% - akcent 2 131 2" xfId="4144"/>
    <cellStyle name="20% - akcent 2 132" xfId="294"/>
    <cellStyle name="20% - akcent 2 132 2" xfId="4145"/>
    <cellStyle name="20% - akcent 2 133" xfId="295"/>
    <cellStyle name="20% - akcent 2 133 2" xfId="4146"/>
    <cellStyle name="20% - akcent 2 134" xfId="296"/>
    <cellStyle name="20% - akcent 2 134 2" xfId="4147"/>
    <cellStyle name="20% - akcent 2 135" xfId="297"/>
    <cellStyle name="20% - akcent 2 135 2" xfId="4148"/>
    <cellStyle name="20% - akcent 2 136" xfId="298"/>
    <cellStyle name="20% - akcent 2 136 2" xfId="4149"/>
    <cellStyle name="20% - akcent 2 137" xfId="299"/>
    <cellStyle name="20% - akcent 2 137 2" xfId="4150"/>
    <cellStyle name="20% - akcent 2 138" xfId="300"/>
    <cellStyle name="20% - akcent 2 138 2" xfId="4151"/>
    <cellStyle name="20% - akcent 2 139" xfId="301"/>
    <cellStyle name="20% - akcent 2 139 2" xfId="4152"/>
    <cellStyle name="20% - akcent 2 14" xfId="302"/>
    <cellStyle name="20% - akcent 2 14 2" xfId="303"/>
    <cellStyle name="20% - akcent 2 14 2 2" xfId="4154"/>
    <cellStyle name="20% - akcent 2 14 3" xfId="4153"/>
    <cellStyle name="20% - akcent 2 140" xfId="304"/>
    <cellStyle name="20% - akcent 2 140 2" xfId="4155"/>
    <cellStyle name="20% - akcent 2 141" xfId="305"/>
    <cellStyle name="20% - akcent 2 141 2" xfId="4156"/>
    <cellStyle name="20% - akcent 2 142" xfId="306"/>
    <cellStyle name="20% - akcent 2 142 2" xfId="4157"/>
    <cellStyle name="20% - akcent 2 143" xfId="307"/>
    <cellStyle name="20% - akcent 2 143 2" xfId="4158"/>
    <cellStyle name="20% - akcent 2 144" xfId="308"/>
    <cellStyle name="20% - akcent 2 144 2" xfId="4159"/>
    <cellStyle name="20% - akcent 2 145" xfId="309"/>
    <cellStyle name="20% - akcent 2 145 2" xfId="4160"/>
    <cellStyle name="20% - akcent 2 146" xfId="310"/>
    <cellStyle name="20% - akcent 2 146 2" xfId="4161"/>
    <cellStyle name="20% - akcent 2 147" xfId="311"/>
    <cellStyle name="20% - akcent 2 147 2" xfId="4162"/>
    <cellStyle name="20% - akcent 2 148" xfId="312"/>
    <cellStyle name="20% - akcent 2 148 2" xfId="4163"/>
    <cellStyle name="20% - akcent 2 149" xfId="313"/>
    <cellStyle name="20% - akcent 2 149 2" xfId="4164"/>
    <cellStyle name="20% - akcent 2 15" xfId="314"/>
    <cellStyle name="20% - akcent 2 15 2" xfId="315"/>
    <cellStyle name="20% - akcent 2 15 2 2" xfId="4166"/>
    <cellStyle name="20% - akcent 2 15 3" xfId="4165"/>
    <cellStyle name="20% - akcent 2 150" xfId="316"/>
    <cellStyle name="20% - akcent 2 150 2" xfId="4167"/>
    <cellStyle name="20% - akcent 2 151" xfId="317"/>
    <cellStyle name="20% - akcent 2 151 2" xfId="4168"/>
    <cellStyle name="20% - akcent 2 152" xfId="318"/>
    <cellStyle name="20% - akcent 2 152 2" xfId="4169"/>
    <cellStyle name="20% - akcent 2 153" xfId="319"/>
    <cellStyle name="20% - akcent 2 153 2" xfId="4170"/>
    <cellStyle name="20% - akcent 2 154" xfId="320"/>
    <cellStyle name="20% - akcent 2 154 2" xfId="4171"/>
    <cellStyle name="20% - akcent 2 155" xfId="321"/>
    <cellStyle name="20% - akcent 2 155 2" xfId="4172"/>
    <cellStyle name="20% - akcent 2 156" xfId="322"/>
    <cellStyle name="20% - akcent 2 156 2" xfId="4173"/>
    <cellStyle name="20% - akcent 2 157" xfId="323"/>
    <cellStyle name="20% - akcent 2 157 2" xfId="4174"/>
    <cellStyle name="20% - akcent 2 158" xfId="324"/>
    <cellStyle name="20% - akcent 2 158 2" xfId="4175"/>
    <cellStyle name="20% - akcent 2 159" xfId="325"/>
    <cellStyle name="20% - akcent 2 159 2" xfId="4176"/>
    <cellStyle name="20% - akcent 2 16" xfId="326"/>
    <cellStyle name="20% - akcent 2 16 2" xfId="327"/>
    <cellStyle name="20% - akcent 2 16 2 2" xfId="4178"/>
    <cellStyle name="20% - akcent 2 16 3" xfId="4177"/>
    <cellStyle name="20% - akcent 2 160" xfId="328"/>
    <cellStyle name="20% - akcent 2 160 2" xfId="4179"/>
    <cellStyle name="20% - akcent 2 161" xfId="329"/>
    <cellStyle name="20% - akcent 2 161 2" xfId="4180"/>
    <cellStyle name="20% - akcent 2 162" xfId="330"/>
    <cellStyle name="20% - akcent 2 162 2" xfId="4181"/>
    <cellStyle name="20% - akcent 2 163" xfId="331"/>
    <cellStyle name="20% - akcent 2 163 2" xfId="4182"/>
    <cellStyle name="20% - akcent 2 164" xfId="332"/>
    <cellStyle name="20% - akcent 2 164 2" xfId="4183"/>
    <cellStyle name="20% - akcent 2 165" xfId="333"/>
    <cellStyle name="20% - akcent 2 165 2" xfId="4184"/>
    <cellStyle name="20% - akcent 2 166" xfId="334"/>
    <cellStyle name="20% - akcent 2 166 2" xfId="4185"/>
    <cellStyle name="20% - akcent 2 167" xfId="335"/>
    <cellStyle name="20% - akcent 2 167 2" xfId="4186"/>
    <cellStyle name="20% - akcent 2 168" xfId="336"/>
    <cellStyle name="20% - akcent 2 168 2" xfId="4187"/>
    <cellStyle name="20% - akcent 2 169" xfId="337"/>
    <cellStyle name="20% - akcent 2 169 2" xfId="4188"/>
    <cellStyle name="20% - akcent 2 17" xfId="338"/>
    <cellStyle name="20% - akcent 2 17 2" xfId="339"/>
    <cellStyle name="20% - akcent 2 17 2 2" xfId="4190"/>
    <cellStyle name="20% - akcent 2 17 3" xfId="4189"/>
    <cellStyle name="20% - akcent 2 170" xfId="340"/>
    <cellStyle name="20% - akcent 2 170 2" xfId="4191"/>
    <cellStyle name="20% - akcent 2 171" xfId="341"/>
    <cellStyle name="20% - akcent 2 171 2" xfId="4192"/>
    <cellStyle name="20% - akcent 2 172" xfId="342"/>
    <cellStyle name="20% - akcent 2 172 2" xfId="4193"/>
    <cellStyle name="20% - akcent 2 173" xfId="343"/>
    <cellStyle name="20% - akcent 2 173 2" xfId="4194"/>
    <cellStyle name="20% - akcent 2 174" xfId="344"/>
    <cellStyle name="20% - akcent 2 174 2" xfId="4195"/>
    <cellStyle name="20% - akcent 2 175" xfId="345"/>
    <cellStyle name="20% - akcent 2 175 2" xfId="4196"/>
    <cellStyle name="20% - akcent 2 176" xfId="346"/>
    <cellStyle name="20% - akcent 2 176 2" xfId="4197"/>
    <cellStyle name="20% - akcent 2 177" xfId="347"/>
    <cellStyle name="20% - akcent 2 177 2" xfId="4198"/>
    <cellStyle name="20% - akcent 2 178" xfId="348"/>
    <cellStyle name="20% - akcent 2 178 2" xfId="4199"/>
    <cellStyle name="20% - akcent 2 179" xfId="349"/>
    <cellStyle name="20% - akcent 2 179 2" xfId="4200"/>
    <cellStyle name="20% - akcent 2 18" xfId="350"/>
    <cellStyle name="20% - akcent 2 18 2" xfId="351"/>
    <cellStyle name="20% - akcent 2 18 2 2" xfId="4202"/>
    <cellStyle name="20% - akcent 2 18 3" xfId="4201"/>
    <cellStyle name="20% - akcent 2 180" xfId="352"/>
    <cellStyle name="20% - akcent 2 180 2" xfId="4203"/>
    <cellStyle name="20% - akcent 2 181" xfId="353"/>
    <cellStyle name="20% - akcent 2 181 2" xfId="4204"/>
    <cellStyle name="20% - akcent 2 182" xfId="354"/>
    <cellStyle name="20% - akcent 2 182 2" xfId="4205"/>
    <cellStyle name="20% - akcent 2 183" xfId="355"/>
    <cellStyle name="20% - akcent 2 183 2" xfId="4206"/>
    <cellStyle name="20% - akcent 2 184" xfId="356"/>
    <cellStyle name="20% - akcent 2 184 2" xfId="4207"/>
    <cellStyle name="20% - akcent 2 185" xfId="357"/>
    <cellStyle name="20% - akcent 2 185 2" xfId="4208"/>
    <cellStyle name="20% - akcent 2 186" xfId="358"/>
    <cellStyle name="20% - akcent 2 186 2" xfId="4209"/>
    <cellStyle name="20% - akcent 2 187" xfId="359"/>
    <cellStyle name="20% - akcent 2 187 2" xfId="4210"/>
    <cellStyle name="20% - akcent 2 188" xfId="360"/>
    <cellStyle name="20% - akcent 2 188 2" xfId="4211"/>
    <cellStyle name="20% - akcent 2 189" xfId="361"/>
    <cellStyle name="20% - akcent 2 189 2" xfId="4212"/>
    <cellStyle name="20% - akcent 2 19" xfId="362"/>
    <cellStyle name="20% - akcent 2 19 2" xfId="363"/>
    <cellStyle name="20% - akcent 2 19 2 2" xfId="4214"/>
    <cellStyle name="20% - akcent 2 19 3" xfId="4213"/>
    <cellStyle name="20% - akcent 2 190" xfId="364"/>
    <cellStyle name="20% - akcent 2 190 2" xfId="4215"/>
    <cellStyle name="20% - akcent 2 191" xfId="365"/>
    <cellStyle name="20% - akcent 2 191 2" xfId="4216"/>
    <cellStyle name="20% - akcent 2 192" xfId="366"/>
    <cellStyle name="20% - akcent 2 192 2" xfId="4217"/>
    <cellStyle name="20% - akcent 2 193" xfId="367"/>
    <cellStyle name="20% - akcent 2 193 2" xfId="4218"/>
    <cellStyle name="20% - akcent 2 194" xfId="368"/>
    <cellStyle name="20% - akcent 2 194 2" xfId="4219"/>
    <cellStyle name="20% - akcent 2 195" xfId="3839"/>
    <cellStyle name="20% - akcent 2 196" xfId="7118"/>
    <cellStyle name="20% - akcent 2 2" xfId="369"/>
    <cellStyle name="20% - akcent 2 2 2" xfId="370"/>
    <cellStyle name="20% - akcent 2 2 2 2" xfId="4221"/>
    <cellStyle name="20% - akcent 2 2 3" xfId="4220"/>
    <cellStyle name="20% - akcent 2 20" xfId="371"/>
    <cellStyle name="20% - akcent 2 20 2" xfId="372"/>
    <cellStyle name="20% - akcent 2 20 2 2" xfId="4223"/>
    <cellStyle name="20% - akcent 2 20 3" xfId="4222"/>
    <cellStyle name="20% - akcent 2 21" xfId="373"/>
    <cellStyle name="20% - akcent 2 21 2" xfId="374"/>
    <cellStyle name="20% - akcent 2 21 2 2" xfId="4225"/>
    <cellStyle name="20% - akcent 2 21 3" xfId="4224"/>
    <cellStyle name="20% - akcent 2 22" xfId="375"/>
    <cellStyle name="20% - akcent 2 22 2" xfId="376"/>
    <cellStyle name="20% - akcent 2 22 2 2" xfId="4227"/>
    <cellStyle name="20% - akcent 2 22 3" xfId="4226"/>
    <cellStyle name="20% - akcent 2 23" xfId="377"/>
    <cellStyle name="20% - akcent 2 23 2" xfId="378"/>
    <cellStyle name="20% - akcent 2 23 2 2" xfId="4229"/>
    <cellStyle name="20% - akcent 2 23 3" xfId="4228"/>
    <cellStyle name="20% - akcent 2 24" xfId="379"/>
    <cellStyle name="20% - akcent 2 24 2" xfId="380"/>
    <cellStyle name="20% - akcent 2 24 2 2" xfId="4231"/>
    <cellStyle name="20% - akcent 2 24 3" xfId="4230"/>
    <cellStyle name="20% - akcent 2 25" xfId="381"/>
    <cellStyle name="20% - akcent 2 25 2" xfId="382"/>
    <cellStyle name="20% - akcent 2 25 2 2" xfId="4233"/>
    <cellStyle name="20% - akcent 2 25 3" xfId="4232"/>
    <cellStyle name="20% - akcent 2 26" xfId="383"/>
    <cellStyle name="20% - akcent 2 26 2" xfId="384"/>
    <cellStyle name="20% - akcent 2 26 2 2" xfId="4235"/>
    <cellStyle name="20% - akcent 2 26 3" xfId="4234"/>
    <cellStyle name="20% - akcent 2 27" xfId="385"/>
    <cellStyle name="20% - akcent 2 27 2" xfId="386"/>
    <cellStyle name="20% - akcent 2 27 2 2" xfId="4237"/>
    <cellStyle name="20% - akcent 2 27 3" xfId="4236"/>
    <cellStyle name="20% - akcent 2 28" xfId="387"/>
    <cellStyle name="20% - akcent 2 28 2" xfId="388"/>
    <cellStyle name="20% - akcent 2 28 2 2" xfId="4239"/>
    <cellStyle name="20% - akcent 2 28 3" xfId="4238"/>
    <cellStyle name="20% - akcent 2 29" xfId="389"/>
    <cellStyle name="20% - akcent 2 29 2" xfId="390"/>
    <cellStyle name="20% - akcent 2 29 2 2" xfId="4241"/>
    <cellStyle name="20% - akcent 2 29 3" xfId="4240"/>
    <cellStyle name="20% - akcent 2 3" xfId="391"/>
    <cellStyle name="20% - akcent 2 3 2" xfId="392"/>
    <cellStyle name="20% - akcent 2 3 2 2" xfId="4243"/>
    <cellStyle name="20% - akcent 2 3 3" xfId="4242"/>
    <cellStyle name="20% - akcent 2 30" xfId="393"/>
    <cellStyle name="20% - akcent 2 30 2" xfId="394"/>
    <cellStyle name="20% - akcent 2 30 2 2" xfId="4245"/>
    <cellStyle name="20% - akcent 2 30 3" xfId="4244"/>
    <cellStyle name="20% - akcent 2 31" xfId="395"/>
    <cellStyle name="20% - akcent 2 31 2" xfId="396"/>
    <cellStyle name="20% - akcent 2 31 2 2" xfId="4247"/>
    <cellStyle name="20% - akcent 2 31 3" xfId="4246"/>
    <cellStyle name="20% - akcent 2 32" xfId="397"/>
    <cellStyle name="20% - akcent 2 32 2" xfId="398"/>
    <cellStyle name="20% - akcent 2 32 2 2" xfId="4249"/>
    <cellStyle name="20% - akcent 2 32 3" xfId="4248"/>
    <cellStyle name="20% - akcent 2 33" xfId="399"/>
    <cellStyle name="20% - akcent 2 33 2" xfId="400"/>
    <cellStyle name="20% - akcent 2 33 2 2" xfId="4251"/>
    <cellStyle name="20% - akcent 2 33 3" xfId="4250"/>
    <cellStyle name="20% - akcent 2 34" xfId="401"/>
    <cellStyle name="20% - akcent 2 34 2" xfId="402"/>
    <cellStyle name="20% - akcent 2 34 2 2" xfId="4253"/>
    <cellStyle name="20% - akcent 2 34 3" xfId="4252"/>
    <cellStyle name="20% - akcent 2 35" xfId="403"/>
    <cellStyle name="20% - akcent 2 35 2" xfId="404"/>
    <cellStyle name="20% - akcent 2 35 2 2" xfId="4255"/>
    <cellStyle name="20% - akcent 2 35 3" xfId="4254"/>
    <cellStyle name="20% - akcent 2 36" xfId="405"/>
    <cellStyle name="20% - akcent 2 36 2" xfId="406"/>
    <cellStyle name="20% - akcent 2 36 2 2" xfId="4257"/>
    <cellStyle name="20% - akcent 2 36 3" xfId="4256"/>
    <cellStyle name="20% - akcent 2 37" xfId="407"/>
    <cellStyle name="20% - akcent 2 37 2" xfId="408"/>
    <cellStyle name="20% - akcent 2 37 2 2" xfId="4259"/>
    <cellStyle name="20% - akcent 2 37 3" xfId="4258"/>
    <cellStyle name="20% - akcent 2 38" xfId="409"/>
    <cellStyle name="20% - akcent 2 38 2" xfId="410"/>
    <cellStyle name="20% - akcent 2 38 2 2" xfId="4261"/>
    <cellStyle name="20% - akcent 2 38 3" xfId="4260"/>
    <cellStyle name="20% - akcent 2 39" xfId="411"/>
    <cellStyle name="20% - akcent 2 39 2" xfId="412"/>
    <cellStyle name="20% - akcent 2 39 2 2" xfId="4263"/>
    <cellStyle name="20% - akcent 2 39 3" xfId="4262"/>
    <cellStyle name="20% - akcent 2 4" xfId="413"/>
    <cellStyle name="20% - akcent 2 4 2" xfId="414"/>
    <cellStyle name="20% - akcent 2 4 2 2" xfId="4265"/>
    <cellStyle name="20% - akcent 2 4 3" xfId="4264"/>
    <cellStyle name="20% - akcent 2 40" xfId="415"/>
    <cellStyle name="20% - akcent 2 40 2" xfId="416"/>
    <cellStyle name="20% - akcent 2 40 2 2" xfId="4267"/>
    <cellStyle name="20% - akcent 2 40 3" xfId="4266"/>
    <cellStyle name="20% - akcent 2 41" xfId="417"/>
    <cellStyle name="20% - akcent 2 41 2" xfId="418"/>
    <cellStyle name="20% - akcent 2 41 2 2" xfId="4269"/>
    <cellStyle name="20% - akcent 2 41 3" xfId="4268"/>
    <cellStyle name="20% - akcent 2 42" xfId="419"/>
    <cellStyle name="20% - akcent 2 42 2" xfId="420"/>
    <cellStyle name="20% - akcent 2 42 2 2" xfId="4271"/>
    <cellStyle name="20% - akcent 2 42 3" xfId="4270"/>
    <cellStyle name="20% - akcent 2 43" xfId="421"/>
    <cellStyle name="20% - akcent 2 43 2" xfId="422"/>
    <cellStyle name="20% - akcent 2 43 2 2" xfId="4273"/>
    <cellStyle name="20% - akcent 2 43 3" xfId="4272"/>
    <cellStyle name="20% - akcent 2 44" xfId="423"/>
    <cellStyle name="20% - akcent 2 44 2" xfId="424"/>
    <cellStyle name="20% - akcent 2 44 2 2" xfId="4275"/>
    <cellStyle name="20% - akcent 2 44 3" xfId="4274"/>
    <cellStyle name="20% - akcent 2 45" xfId="425"/>
    <cellStyle name="20% - akcent 2 45 2" xfId="426"/>
    <cellStyle name="20% - akcent 2 45 2 2" xfId="4277"/>
    <cellStyle name="20% - akcent 2 45 3" xfId="4276"/>
    <cellStyle name="20% - akcent 2 46" xfId="427"/>
    <cellStyle name="20% - akcent 2 46 2" xfId="428"/>
    <cellStyle name="20% - akcent 2 46 2 2" xfId="4279"/>
    <cellStyle name="20% - akcent 2 46 3" xfId="4278"/>
    <cellStyle name="20% - akcent 2 47" xfId="429"/>
    <cellStyle name="20% - akcent 2 47 2" xfId="430"/>
    <cellStyle name="20% - akcent 2 47 2 2" xfId="4281"/>
    <cellStyle name="20% - akcent 2 47 3" xfId="4280"/>
    <cellStyle name="20% - akcent 2 48" xfId="431"/>
    <cellStyle name="20% - akcent 2 48 2" xfId="432"/>
    <cellStyle name="20% - akcent 2 48 2 2" xfId="4283"/>
    <cellStyle name="20% - akcent 2 48 3" xfId="4282"/>
    <cellStyle name="20% - akcent 2 49" xfId="433"/>
    <cellStyle name="20% - akcent 2 49 2" xfId="434"/>
    <cellStyle name="20% - akcent 2 49 2 2" xfId="4285"/>
    <cellStyle name="20% - akcent 2 49 3" xfId="4284"/>
    <cellStyle name="20% - akcent 2 5" xfId="435"/>
    <cellStyle name="20% - akcent 2 5 2" xfId="436"/>
    <cellStyle name="20% - akcent 2 5 2 2" xfId="4287"/>
    <cellStyle name="20% - akcent 2 5 3" xfId="4286"/>
    <cellStyle name="20% - akcent 2 50" xfId="437"/>
    <cellStyle name="20% - akcent 2 50 2" xfId="438"/>
    <cellStyle name="20% - akcent 2 50 2 2" xfId="4289"/>
    <cellStyle name="20% - akcent 2 50 3" xfId="4288"/>
    <cellStyle name="20% - akcent 2 51" xfId="439"/>
    <cellStyle name="20% - akcent 2 51 2" xfId="440"/>
    <cellStyle name="20% - akcent 2 51 2 2" xfId="4291"/>
    <cellStyle name="20% - akcent 2 51 3" xfId="4290"/>
    <cellStyle name="20% - akcent 2 52" xfId="441"/>
    <cellStyle name="20% - akcent 2 52 2" xfId="442"/>
    <cellStyle name="20% - akcent 2 52 2 2" xfId="4293"/>
    <cellStyle name="20% - akcent 2 52 3" xfId="4292"/>
    <cellStyle name="20% - akcent 2 53" xfId="443"/>
    <cellStyle name="20% - akcent 2 53 2" xfId="444"/>
    <cellStyle name="20% - akcent 2 53 2 2" xfId="4295"/>
    <cellStyle name="20% - akcent 2 53 3" xfId="4294"/>
    <cellStyle name="20% - akcent 2 54" xfId="445"/>
    <cellStyle name="20% - akcent 2 54 2" xfId="446"/>
    <cellStyle name="20% - akcent 2 54 2 2" xfId="4297"/>
    <cellStyle name="20% - akcent 2 54 3" xfId="4296"/>
    <cellStyle name="20% - akcent 2 55" xfId="447"/>
    <cellStyle name="20% - akcent 2 55 2" xfId="448"/>
    <cellStyle name="20% - akcent 2 55 2 2" xfId="4299"/>
    <cellStyle name="20% - akcent 2 55 3" xfId="4298"/>
    <cellStyle name="20% - akcent 2 56" xfId="449"/>
    <cellStyle name="20% - akcent 2 56 2" xfId="450"/>
    <cellStyle name="20% - akcent 2 56 2 2" xfId="4301"/>
    <cellStyle name="20% - akcent 2 56 3" xfId="4300"/>
    <cellStyle name="20% - akcent 2 57" xfId="451"/>
    <cellStyle name="20% - akcent 2 57 2" xfId="452"/>
    <cellStyle name="20% - akcent 2 57 2 2" xfId="4303"/>
    <cellStyle name="20% - akcent 2 57 3" xfId="4302"/>
    <cellStyle name="20% - akcent 2 58" xfId="453"/>
    <cellStyle name="20% - akcent 2 58 2" xfId="454"/>
    <cellStyle name="20% - akcent 2 58 2 2" xfId="4305"/>
    <cellStyle name="20% - akcent 2 58 3" xfId="4304"/>
    <cellStyle name="20% - akcent 2 59" xfId="455"/>
    <cellStyle name="20% - akcent 2 59 2" xfId="456"/>
    <cellStyle name="20% - akcent 2 59 2 2" xfId="4307"/>
    <cellStyle name="20% - akcent 2 59 3" xfId="4306"/>
    <cellStyle name="20% - akcent 2 6" xfId="457"/>
    <cellStyle name="20% - akcent 2 6 2" xfId="458"/>
    <cellStyle name="20% - akcent 2 6 2 2" xfId="4309"/>
    <cellStyle name="20% - akcent 2 6 3" xfId="4308"/>
    <cellStyle name="20% - akcent 2 60" xfId="459"/>
    <cellStyle name="20% - akcent 2 60 2" xfId="4310"/>
    <cellStyle name="20% - akcent 2 61" xfId="460"/>
    <cellStyle name="20% - akcent 2 61 2" xfId="4311"/>
    <cellStyle name="20% - akcent 2 62" xfId="461"/>
    <cellStyle name="20% - akcent 2 62 2" xfId="4312"/>
    <cellStyle name="20% - akcent 2 63" xfId="462"/>
    <cellStyle name="20% - akcent 2 63 2" xfId="4313"/>
    <cellStyle name="20% - akcent 2 64" xfId="463"/>
    <cellStyle name="20% - akcent 2 64 2" xfId="4314"/>
    <cellStyle name="20% - akcent 2 65" xfId="464"/>
    <cellStyle name="20% - akcent 2 65 2" xfId="4315"/>
    <cellStyle name="20% - akcent 2 66" xfId="465"/>
    <cellStyle name="20% - akcent 2 66 2" xfId="4316"/>
    <cellStyle name="20% - akcent 2 67" xfId="466"/>
    <cellStyle name="20% - akcent 2 67 2" xfId="4317"/>
    <cellStyle name="20% - akcent 2 68" xfId="467"/>
    <cellStyle name="20% - akcent 2 68 2" xfId="4318"/>
    <cellStyle name="20% - akcent 2 69" xfId="468"/>
    <cellStyle name="20% - akcent 2 69 2" xfId="4319"/>
    <cellStyle name="20% - akcent 2 7" xfId="469"/>
    <cellStyle name="20% - akcent 2 7 2" xfId="470"/>
    <cellStyle name="20% - akcent 2 7 2 2" xfId="4321"/>
    <cellStyle name="20% - akcent 2 7 3" xfId="4320"/>
    <cellStyle name="20% - akcent 2 70" xfId="471"/>
    <cellStyle name="20% - akcent 2 70 2" xfId="4322"/>
    <cellStyle name="20% - akcent 2 71" xfId="472"/>
    <cellStyle name="20% - akcent 2 71 2" xfId="4323"/>
    <cellStyle name="20% - akcent 2 72" xfId="473"/>
    <cellStyle name="20% - akcent 2 72 2" xfId="4324"/>
    <cellStyle name="20% - akcent 2 73" xfId="474"/>
    <cellStyle name="20% - akcent 2 73 2" xfId="4325"/>
    <cellStyle name="20% - akcent 2 74" xfId="475"/>
    <cellStyle name="20% - akcent 2 74 2" xfId="4326"/>
    <cellStyle name="20% - akcent 2 75" xfId="476"/>
    <cellStyle name="20% - akcent 2 75 2" xfId="4327"/>
    <cellStyle name="20% - akcent 2 76" xfId="477"/>
    <cellStyle name="20% - akcent 2 76 2" xfId="4328"/>
    <cellStyle name="20% - akcent 2 77" xfId="478"/>
    <cellStyle name="20% - akcent 2 77 2" xfId="4329"/>
    <cellStyle name="20% - akcent 2 78" xfId="479"/>
    <cellStyle name="20% - akcent 2 78 2" xfId="4330"/>
    <cellStyle name="20% - akcent 2 79" xfId="480"/>
    <cellStyle name="20% - akcent 2 79 2" xfId="4331"/>
    <cellStyle name="20% - akcent 2 8" xfId="481"/>
    <cellStyle name="20% - akcent 2 8 2" xfId="482"/>
    <cellStyle name="20% - akcent 2 8 2 2" xfId="4333"/>
    <cellStyle name="20% - akcent 2 8 3" xfId="4332"/>
    <cellStyle name="20% - akcent 2 80" xfId="483"/>
    <cellStyle name="20% - akcent 2 80 2" xfId="4334"/>
    <cellStyle name="20% - akcent 2 81" xfId="484"/>
    <cellStyle name="20% - akcent 2 81 2" xfId="4335"/>
    <cellStyle name="20% - akcent 2 82" xfId="485"/>
    <cellStyle name="20% - akcent 2 82 2" xfId="4336"/>
    <cellStyle name="20% - akcent 2 83" xfId="486"/>
    <cellStyle name="20% - akcent 2 83 2" xfId="4337"/>
    <cellStyle name="20% - akcent 2 84" xfId="487"/>
    <cellStyle name="20% - akcent 2 84 2" xfId="4338"/>
    <cellStyle name="20% - akcent 2 85" xfId="488"/>
    <cellStyle name="20% - akcent 2 85 2" xfId="4339"/>
    <cellStyle name="20% - akcent 2 86" xfId="489"/>
    <cellStyle name="20% - akcent 2 86 2" xfId="4340"/>
    <cellStyle name="20% - akcent 2 87" xfId="490"/>
    <cellStyle name="20% - akcent 2 87 2" xfId="4341"/>
    <cellStyle name="20% - akcent 2 88" xfId="491"/>
    <cellStyle name="20% - akcent 2 88 2" xfId="4342"/>
    <cellStyle name="20% - akcent 2 89" xfId="492"/>
    <cellStyle name="20% - akcent 2 89 2" xfId="4343"/>
    <cellStyle name="20% - akcent 2 9" xfId="493"/>
    <cellStyle name="20% - akcent 2 9 2" xfId="494"/>
    <cellStyle name="20% - akcent 2 9 2 2" xfId="4345"/>
    <cellStyle name="20% - akcent 2 9 3" xfId="4344"/>
    <cellStyle name="20% - akcent 2 90" xfId="495"/>
    <cellStyle name="20% - akcent 2 90 2" xfId="4346"/>
    <cellStyle name="20% - akcent 2 91" xfId="496"/>
    <cellStyle name="20% - akcent 2 91 2" xfId="4347"/>
    <cellStyle name="20% - akcent 2 92" xfId="497"/>
    <cellStyle name="20% - akcent 2 92 2" xfId="4348"/>
    <cellStyle name="20% - akcent 2 93" xfId="498"/>
    <cellStyle name="20% - akcent 2 93 2" xfId="4349"/>
    <cellStyle name="20% - akcent 2 94" xfId="499"/>
    <cellStyle name="20% - akcent 2 94 2" xfId="4350"/>
    <cellStyle name="20% - akcent 2 95" xfId="500"/>
    <cellStyle name="20% - akcent 2 95 2" xfId="4351"/>
    <cellStyle name="20% - akcent 2 96" xfId="501"/>
    <cellStyle name="20% - akcent 2 96 2" xfId="4352"/>
    <cellStyle name="20% - akcent 2 97" xfId="502"/>
    <cellStyle name="20% - akcent 2 97 2" xfId="4353"/>
    <cellStyle name="20% - akcent 2 98" xfId="503"/>
    <cellStyle name="20% - akcent 2 98 2" xfId="4354"/>
    <cellStyle name="20% - akcent 2 99" xfId="504"/>
    <cellStyle name="20% - akcent 2 99 2" xfId="4355"/>
    <cellStyle name="20% - akcent 3" xfId="505" builtinId="38" customBuiltin="1"/>
    <cellStyle name="20% - akcent 3 10" xfId="506"/>
    <cellStyle name="20% - akcent 3 10 2" xfId="507"/>
    <cellStyle name="20% - akcent 3 10 2 2" xfId="4357"/>
    <cellStyle name="20% - akcent 3 10 3" xfId="4356"/>
    <cellStyle name="20% - akcent 3 100" xfId="508"/>
    <cellStyle name="20% - akcent 3 100 2" xfId="4358"/>
    <cellStyle name="20% - akcent 3 101" xfId="509"/>
    <cellStyle name="20% - akcent 3 101 2" xfId="4359"/>
    <cellStyle name="20% - akcent 3 102" xfId="510"/>
    <cellStyle name="20% - akcent 3 102 2" xfId="4360"/>
    <cellStyle name="20% - akcent 3 103" xfId="511"/>
    <cellStyle name="20% - akcent 3 103 2" xfId="4361"/>
    <cellStyle name="20% - akcent 3 104" xfId="512"/>
    <cellStyle name="20% - akcent 3 104 2" xfId="4362"/>
    <cellStyle name="20% - akcent 3 105" xfId="513"/>
    <cellStyle name="20% - akcent 3 105 2" xfId="4363"/>
    <cellStyle name="20% - akcent 3 106" xfId="514"/>
    <cellStyle name="20% - akcent 3 106 2" xfId="4364"/>
    <cellStyle name="20% - akcent 3 107" xfId="515"/>
    <cellStyle name="20% - akcent 3 107 2" xfId="4365"/>
    <cellStyle name="20% - akcent 3 108" xfId="516"/>
    <cellStyle name="20% - akcent 3 108 2" xfId="4366"/>
    <cellStyle name="20% - akcent 3 109" xfId="517"/>
    <cellStyle name="20% - akcent 3 109 2" xfId="4367"/>
    <cellStyle name="20% - akcent 3 11" xfId="518"/>
    <cellStyle name="20% - akcent 3 11 2" xfId="519"/>
    <cellStyle name="20% - akcent 3 11 2 2" xfId="4369"/>
    <cellStyle name="20% - akcent 3 11 3" xfId="4368"/>
    <cellStyle name="20% - akcent 3 110" xfId="520"/>
    <cellStyle name="20% - akcent 3 110 2" xfId="4370"/>
    <cellStyle name="20% - akcent 3 111" xfId="521"/>
    <cellStyle name="20% - akcent 3 111 2" xfId="4371"/>
    <cellStyle name="20% - akcent 3 112" xfId="522"/>
    <cellStyle name="20% - akcent 3 112 2" xfId="4372"/>
    <cellStyle name="20% - akcent 3 113" xfId="523"/>
    <cellStyle name="20% - akcent 3 113 2" xfId="4373"/>
    <cellStyle name="20% - akcent 3 114" xfId="524"/>
    <cellStyle name="20% - akcent 3 114 2" xfId="4374"/>
    <cellStyle name="20% - akcent 3 115" xfId="525"/>
    <cellStyle name="20% - akcent 3 115 2" xfId="4375"/>
    <cellStyle name="20% - akcent 3 116" xfId="526"/>
    <cellStyle name="20% - akcent 3 116 2" xfId="4376"/>
    <cellStyle name="20% - akcent 3 117" xfId="527"/>
    <cellStyle name="20% - akcent 3 117 2" xfId="4377"/>
    <cellStyle name="20% - akcent 3 118" xfId="528"/>
    <cellStyle name="20% - akcent 3 118 2" xfId="4378"/>
    <cellStyle name="20% - akcent 3 119" xfId="529"/>
    <cellStyle name="20% - akcent 3 119 2" xfId="4379"/>
    <cellStyle name="20% - akcent 3 12" xfId="530"/>
    <cellStyle name="20% - akcent 3 12 2" xfId="531"/>
    <cellStyle name="20% - akcent 3 12 2 2" xfId="4381"/>
    <cellStyle name="20% - akcent 3 12 3" xfId="4380"/>
    <cellStyle name="20% - akcent 3 120" xfId="532"/>
    <cellStyle name="20% - akcent 3 120 2" xfId="4382"/>
    <cellStyle name="20% - akcent 3 121" xfId="533"/>
    <cellStyle name="20% - akcent 3 121 2" xfId="4383"/>
    <cellStyle name="20% - akcent 3 122" xfId="534"/>
    <cellStyle name="20% - akcent 3 122 2" xfId="4384"/>
    <cellStyle name="20% - akcent 3 123" xfId="535"/>
    <cellStyle name="20% - akcent 3 123 2" xfId="4385"/>
    <cellStyle name="20% - akcent 3 124" xfId="536"/>
    <cellStyle name="20% - akcent 3 124 2" xfId="4386"/>
    <cellStyle name="20% - akcent 3 125" xfId="537"/>
    <cellStyle name="20% - akcent 3 125 2" xfId="4387"/>
    <cellStyle name="20% - akcent 3 126" xfId="538"/>
    <cellStyle name="20% - akcent 3 126 2" xfId="4388"/>
    <cellStyle name="20% - akcent 3 127" xfId="539"/>
    <cellStyle name="20% - akcent 3 127 2" xfId="4389"/>
    <cellStyle name="20% - akcent 3 128" xfId="540"/>
    <cellStyle name="20% - akcent 3 128 2" xfId="4390"/>
    <cellStyle name="20% - akcent 3 129" xfId="541"/>
    <cellStyle name="20% - akcent 3 129 2" xfId="4391"/>
    <cellStyle name="20% - akcent 3 13" xfId="542"/>
    <cellStyle name="20% - akcent 3 13 2" xfId="543"/>
    <cellStyle name="20% - akcent 3 13 2 2" xfId="4393"/>
    <cellStyle name="20% - akcent 3 13 3" xfId="4392"/>
    <cellStyle name="20% - akcent 3 130" xfId="544"/>
    <cellStyle name="20% - akcent 3 130 2" xfId="4394"/>
    <cellStyle name="20% - akcent 3 131" xfId="545"/>
    <cellStyle name="20% - akcent 3 131 2" xfId="4395"/>
    <cellStyle name="20% - akcent 3 132" xfId="546"/>
    <cellStyle name="20% - akcent 3 132 2" xfId="4396"/>
    <cellStyle name="20% - akcent 3 133" xfId="547"/>
    <cellStyle name="20% - akcent 3 133 2" xfId="4397"/>
    <cellStyle name="20% - akcent 3 134" xfId="548"/>
    <cellStyle name="20% - akcent 3 134 2" xfId="4398"/>
    <cellStyle name="20% - akcent 3 135" xfId="549"/>
    <cellStyle name="20% - akcent 3 135 2" xfId="4399"/>
    <cellStyle name="20% - akcent 3 136" xfId="550"/>
    <cellStyle name="20% - akcent 3 136 2" xfId="4400"/>
    <cellStyle name="20% - akcent 3 137" xfId="551"/>
    <cellStyle name="20% - akcent 3 137 2" xfId="4401"/>
    <cellStyle name="20% - akcent 3 138" xfId="552"/>
    <cellStyle name="20% - akcent 3 138 2" xfId="4402"/>
    <cellStyle name="20% - akcent 3 139" xfId="553"/>
    <cellStyle name="20% - akcent 3 139 2" xfId="4403"/>
    <cellStyle name="20% - akcent 3 14" xfId="554"/>
    <cellStyle name="20% - akcent 3 14 2" xfId="555"/>
    <cellStyle name="20% - akcent 3 14 2 2" xfId="4405"/>
    <cellStyle name="20% - akcent 3 14 3" xfId="4404"/>
    <cellStyle name="20% - akcent 3 140" xfId="556"/>
    <cellStyle name="20% - akcent 3 140 2" xfId="4406"/>
    <cellStyle name="20% - akcent 3 141" xfId="557"/>
    <cellStyle name="20% - akcent 3 141 2" xfId="4407"/>
    <cellStyle name="20% - akcent 3 142" xfId="558"/>
    <cellStyle name="20% - akcent 3 142 2" xfId="4408"/>
    <cellStyle name="20% - akcent 3 143" xfId="559"/>
    <cellStyle name="20% - akcent 3 143 2" xfId="4409"/>
    <cellStyle name="20% - akcent 3 144" xfId="560"/>
    <cellStyle name="20% - akcent 3 144 2" xfId="4410"/>
    <cellStyle name="20% - akcent 3 145" xfId="561"/>
    <cellStyle name="20% - akcent 3 145 2" xfId="4411"/>
    <cellStyle name="20% - akcent 3 146" xfId="562"/>
    <cellStyle name="20% - akcent 3 146 2" xfId="4412"/>
    <cellStyle name="20% - akcent 3 147" xfId="563"/>
    <cellStyle name="20% - akcent 3 147 2" xfId="4413"/>
    <cellStyle name="20% - akcent 3 148" xfId="564"/>
    <cellStyle name="20% - akcent 3 148 2" xfId="4414"/>
    <cellStyle name="20% - akcent 3 149" xfId="565"/>
    <cellStyle name="20% - akcent 3 149 2" xfId="4415"/>
    <cellStyle name="20% - akcent 3 15" xfId="566"/>
    <cellStyle name="20% - akcent 3 15 2" xfId="567"/>
    <cellStyle name="20% - akcent 3 15 2 2" xfId="4417"/>
    <cellStyle name="20% - akcent 3 15 3" xfId="4416"/>
    <cellStyle name="20% - akcent 3 150" xfId="568"/>
    <cellStyle name="20% - akcent 3 150 2" xfId="4418"/>
    <cellStyle name="20% - akcent 3 151" xfId="569"/>
    <cellStyle name="20% - akcent 3 151 2" xfId="4419"/>
    <cellStyle name="20% - akcent 3 152" xfId="570"/>
    <cellStyle name="20% - akcent 3 152 2" xfId="4420"/>
    <cellStyle name="20% - akcent 3 153" xfId="571"/>
    <cellStyle name="20% - akcent 3 153 2" xfId="4421"/>
    <cellStyle name="20% - akcent 3 154" xfId="572"/>
    <cellStyle name="20% - akcent 3 154 2" xfId="4422"/>
    <cellStyle name="20% - akcent 3 155" xfId="573"/>
    <cellStyle name="20% - akcent 3 155 2" xfId="4423"/>
    <cellStyle name="20% - akcent 3 156" xfId="574"/>
    <cellStyle name="20% - akcent 3 156 2" xfId="4424"/>
    <cellStyle name="20% - akcent 3 157" xfId="575"/>
    <cellStyle name="20% - akcent 3 157 2" xfId="4425"/>
    <cellStyle name="20% - akcent 3 158" xfId="576"/>
    <cellStyle name="20% - akcent 3 158 2" xfId="4426"/>
    <cellStyle name="20% - akcent 3 159" xfId="577"/>
    <cellStyle name="20% - akcent 3 159 2" xfId="4427"/>
    <cellStyle name="20% - akcent 3 16" xfId="578"/>
    <cellStyle name="20% - akcent 3 16 2" xfId="579"/>
    <cellStyle name="20% - akcent 3 16 2 2" xfId="4429"/>
    <cellStyle name="20% - akcent 3 16 3" xfId="4428"/>
    <cellStyle name="20% - akcent 3 160" xfId="580"/>
    <cellStyle name="20% - akcent 3 160 2" xfId="4430"/>
    <cellStyle name="20% - akcent 3 161" xfId="581"/>
    <cellStyle name="20% - akcent 3 161 2" xfId="4431"/>
    <cellStyle name="20% - akcent 3 162" xfId="582"/>
    <cellStyle name="20% - akcent 3 162 2" xfId="4432"/>
    <cellStyle name="20% - akcent 3 163" xfId="583"/>
    <cellStyle name="20% - akcent 3 163 2" xfId="4433"/>
    <cellStyle name="20% - akcent 3 164" xfId="584"/>
    <cellStyle name="20% - akcent 3 164 2" xfId="4434"/>
    <cellStyle name="20% - akcent 3 165" xfId="585"/>
    <cellStyle name="20% - akcent 3 165 2" xfId="4435"/>
    <cellStyle name="20% - akcent 3 166" xfId="586"/>
    <cellStyle name="20% - akcent 3 166 2" xfId="4436"/>
    <cellStyle name="20% - akcent 3 167" xfId="587"/>
    <cellStyle name="20% - akcent 3 167 2" xfId="4437"/>
    <cellStyle name="20% - akcent 3 168" xfId="588"/>
    <cellStyle name="20% - akcent 3 168 2" xfId="4438"/>
    <cellStyle name="20% - akcent 3 169" xfId="589"/>
    <cellStyle name="20% - akcent 3 169 2" xfId="4439"/>
    <cellStyle name="20% - akcent 3 17" xfId="590"/>
    <cellStyle name="20% - akcent 3 17 2" xfId="591"/>
    <cellStyle name="20% - akcent 3 17 2 2" xfId="4441"/>
    <cellStyle name="20% - akcent 3 17 3" xfId="4440"/>
    <cellStyle name="20% - akcent 3 170" xfId="592"/>
    <cellStyle name="20% - akcent 3 170 2" xfId="4442"/>
    <cellStyle name="20% - akcent 3 171" xfId="593"/>
    <cellStyle name="20% - akcent 3 171 2" xfId="4443"/>
    <cellStyle name="20% - akcent 3 172" xfId="594"/>
    <cellStyle name="20% - akcent 3 172 2" xfId="4444"/>
    <cellStyle name="20% - akcent 3 173" xfId="595"/>
    <cellStyle name="20% - akcent 3 173 2" xfId="4445"/>
    <cellStyle name="20% - akcent 3 174" xfId="596"/>
    <cellStyle name="20% - akcent 3 174 2" xfId="4446"/>
    <cellStyle name="20% - akcent 3 175" xfId="597"/>
    <cellStyle name="20% - akcent 3 175 2" xfId="4447"/>
    <cellStyle name="20% - akcent 3 176" xfId="598"/>
    <cellStyle name="20% - akcent 3 176 2" xfId="4448"/>
    <cellStyle name="20% - akcent 3 177" xfId="599"/>
    <cellStyle name="20% - akcent 3 177 2" xfId="4449"/>
    <cellStyle name="20% - akcent 3 178" xfId="600"/>
    <cellStyle name="20% - akcent 3 178 2" xfId="4450"/>
    <cellStyle name="20% - akcent 3 179" xfId="601"/>
    <cellStyle name="20% - akcent 3 179 2" xfId="4451"/>
    <cellStyle name="20% - akcent 3 18" xfId="602"/>
    <cellStyle name="20% - akcent 3 18 2" xfId="603"/>
    <cellStyle name="20% - akcent 3 18 2 2" xfId="4453"/>
    <cellStyle name="20% - akcent 3 18 3" xfId="4452"/>
    <cellStyle name="20% - akcent 3 180" xfId="604"/>
    <cellStyle name="20% - akcent 3 180 2" xfId="4454"/>
    <cellStyle name="20% - akcent 3 181" xfId="605"/>
    <cellStyle name="20% - akcent 3 181 2" xfId="4455"/>
    <cellStyle name="20% - akcent 3 182" xfId="606"/>
    <cellStyle name="20% - akcent 3 182 2" xfId="4456"/>
    <cellStyle name="20% - akcent 3 183" xfId="607"/>
    <cellStyle name="20% - akcent 3 183 2" xfId="4457"/>
    <cellStyle name="20% - akcent 3 184" xfId="608"/>
    <cellStyle name="20% - akcent 3 184 2" xfId="4458"/>
    <cellStyle name="20% - akcent 3 185" xfId="609"/>
    <cellStyle name="20% - akcent 3 185 2" xfId="4459"/>
    <cellStyle name="20% - akcent 3 186" xfId="610"/>
    <cellStyle name="20% - akcent 3 186 2" xfId="4460"/>
    <cellStyle name="20% - akcent 3 187" xfId="611"/>
    <cellStyle name="20% - akcent 3 187 2" xfId="4461"/>
    <cellStyle name="20% - akcent 3 188" xfId="612"/>
    <cellStyle name="20% - akcent 3 188 2" xfId="4462"/>
    <cellStyle name="20% - akcent 3 189" xfId="613"/>
    <cellStyle name="20% - akcent 3 189 2" xfId="4463"/>
    <cellStyle name="20% - akcent 3 19" xfId="614"/>
    <cellStyle name="20% - akcent 3 19 2" xfId="615"/>
    <cellStyle name="20% - akcent 3 19 2 2" xfId="4465"/>
    <cellStyle name="20% - akcent 3 19 3" xfId="4464"/>
    <cellStyle name="20% - akcent 3 190" xfId="616"/>
    <cellStyle name="20% - akcent 3 190 2" xfId="4466"/>
    <cellStyle name="20% - akcent 3 191" xfId="617"/>
    <cellStyle name="20% - akcent 3 191 2" xfId="4467"/>
    <cellStyle name="20% - akcent 3 192" xfId="618"/>
    <cellStyle name="20% - akcent 3 192 2" xfId="4468"/>
    <cellStyle name="20% - akcent 3 193" xfId="619"/>
    <cellStyle name="20% - akcent 3 193 2" xfId="4469"/>
    <cellStyle name="20% - akcent 3 194" xfId="620"/>
    <cellStyle name="20% - akcent 3 194 2" xfId="4470"/>
    <cellStyle name="20% - akcent 3 195" xfId="3841"/>
    <cellStyle name="20% - akcent 3 196" xfId="7119"/>
    <cellStyle name="20% - akcent 3 2" xfId="621"/>
    <cellStyle name="20% - akcent 3 2 2" xfId="622"/>
    <cellStyle name="20% - akcent 3 2 2 2" xfId="4472"/>
    <cellStyle name="20% - akcent 3 2 3" xfId="4471"/>
    <cellStyle name="20% - akcent 3 20" xfId="623"/>
    <cellStyle name="20% - akcent 3 20 2" xfId="624"/>
    <cellStyle name="20% - akcent 3 20 2 2" xfId="4474"/>
    <cellStyle name="20% - akcent 3 20 3" xfId="4473"/>
    <cellStyle name="20% - akcent 3 21" xfId="625"/>
    <cellStyle name="20% - akcent 3 21 2" xfId="626"/>
    <cellStyle name="20% - akcent 3 21 2 2" xfId="4476"/>
    <cellStyle name="20% - akcent 3 21 3" xfId="4475"/>
    <cellStyle name="20% - akcent 3 22" xfId="627"/>
    <cellStyle name="20% - akcent 3 22 2" xfId="628"/>
    <cellStyle name="20% - akcent 3 22 2 2" xfId="4478"/>
    <cellStyle name="20% - akcent 3 22 3" xfId="4477"/>
    <cellStyle name="20% - akcent 3 23" xfId="629"/>
    <cellStyle name="20% - akcent 3 23 2" xfId="630"/>
    <cellStyle name="20% - akcent 3 23 2 2" xfId="4480"/>
    <cellStyle name="20% - akcent 3 23 3" xfId="4479"/>
    <cellStyle name="20% - akcent 3 24" xfId="631"/>
    <cellStyle name="20% - akcent 3 24 2" xfId="632"/>
    <cellStyle name="20% - akcent 3 24 2 2" xfId="4482"/>
    <cellStyle name="20% - akcent 3 24 3" xfId="4481"/>
    <cellStyle name="20% - akcent 3 25" xfId="633"/>
    <cellStyle name="20% - akcent 3 25 2" xfId="634"/>
    <cellStyle name="20% - akcent 3 25 2 2" xfId="4484"/>
    <cellStyle name="20% - akcent 3 25 3" xfId="4483"/>
    <cellStyle name="20% - akcent 3 26" xfId="635"/>
    <cellStyle name="20% - akcent 3 26 2" xfId="636"/>
    <cellStyle name="20% - akcent 3 26 2 2" xfId="4486"/>
    <cellStyle name="20% - akcent 3 26 3" xfId="4485"/>
    <cellStyle name="20% - akcent 3 27" xfId="637"/>
    <cellStyle name="20% - akcent 3 27 2" xfId="638"/>
    <cellStyle name="20% - akcent 3 27 2 2" xfId="4488"/>
    <cellStyle name="20% - akcent 3 27 3" xfId="4487"/>
    <cellStyle name="20% - akcent 3 28" xfId="639"/>
    <cellStyle name="20% - akcent 3 28 2" xfId="640"/>
    <cellStyle name="20% - akcent 3 28 2 2" xfId="4490"/>
    <cellStyle name="20% - akcent 3 28 3" xfId="4489"/>
    <cellStyle name="20% - akcent 3 29" xfId="641"/>
    <cellStyle name="20% - akcent 3 29 2" xfId="642"/>
    <cellStyle name="20% - akcent 3 29 2 2" xfId="4492"/>
    <cellStyle name="20% - akcent 3 29 3" xfId="4491"/>
    <cellStyle name="20% - akcent 3 3" xfId="643"/>
    <cellStyle name="20% - akcent 3 3 2" xfId="644"/>
    <cellStyle name="20% - akcent 3 3 2 2" xfId="4494"/>
    <cellStyle name="20% - akcent 3 3 3" xfId="4493"/>
    <cellStyle name="20% - akcent 3 30" xfId="645"/>
    <cellStyle name="20% - akcent 3 30 2" xfId="646"/>
    <cellStyle name="20% - akcent 3 30 2 2" xfId="4496"/>
    <cellStyle name="20% - akcent 3 30 3" xfId="4495"/>
    <cellStyle name="20% - akcent 3 31" xfId="647"/>
    <cellStyle name="20% - akcent 3 31 2" xfId="648"/>
    <cellStyle name="20% - akcent 3 31 2 2" xfId="4498"/>
    <cellStyle name="20% - akcent 3 31 3" xfId="4497"/>
    <cellStyle name="20% - akcent 3 32" xfId="649"/>
    <cellStyle name="20% - akcent 3 32 2" xfId="650"/>
    <cellStyle name="20% - akcent 3 32 2 2" xfId="4500"/>
    <cellStyle name="20% - akcent 3 32 3" xfId="4499"/>
    <cellStyle name="20% - akcent 3 33" xfId="651"/>
    <cellStyle name="20% - akcent 3 33 2" xfId="652"/>
    <cellStyle name="20% - akcent 3 33 2 2" xfId="4502"/>
    <cellStyle name="20% - akcent 3 33 3" xfId="4501"/>
    <cellStyle name="20% - akcent 3 34" xfId="653"/>
    <cellStyle name="20% - akcent 3 34 2" xfId="654"/>
    <cellStyle name="20% - akcent 3 34 2 2" xfId="4504"/>
    <cellStyle name="20% - akcent 3 34 3" xfId="4503"/>
    <cellStyle name="20% - akcent 3 35" xfId="655"/>
    <cellStyle name="20% - akcent 3 35 2" xfId="656"/>
    <cellStyle name="20% - akcent 3 35 2 2" xfId="4506"/>
    <cellStyle name="20% - akcent 3 35 3" xfId="4505"/>
    <cellStyle name="20% - akcent 3 36" xfId="657"/>
    <cellStyle name="20% - akcent 3 36 2" xfId="658"/>
    <cellStyle name="20% - akcent 3 36 2 2" xfId="4508"/>
    <cellStyle name="20% - akcent 3 36 3" xfId="4507"/>
    <cellStyle name="20% - akcent 3 37" xfId="659"/>
    <cellStyle name="20% - akcent 3 37 2" xfId="660"/>
    <cellStyle name="20% - akcent 3 37 2 2" xfId="4510"/>
    <cellStyle name="20% - akcent 3 37 3" xfId="4509"/>
    <cellStyle name="20% - akcent 3 38" xfId="661"/>
    <cellStyle name="20% - akcent 3 38 2" xfId="662"/>
    <cellStyle name="20% - akcent 3 38 2 2" xfId="4512"/>
    <cellStyle name="20% - akcent 3 38 3" xfId="4511"/>
    <cellStyle name="20% - akcent 3 39" xfId="663"/>
    <cellStyle name="20% - akcent 3 39 2" xfId="664"/>
    <cellStyle name="20% - akcent 3 39 2 2" xfId="4514"/>
    <cellStyle name="20% - akcent 3 39 3" xfId="4513"/>
    <cellStyle name="20% - akcent 3 4" xfId="665"/>
    <cellStyle name="20% - akcent 3 4 2" xfId="666"/>
    <cellStyle name="20% - akcent 3 4 2 2" xfId="4516"/>
    <cellStyle name="20% - akcent 3 4 3" xfId="4515"/>
    <cellStyle name="20% - akcent 3 40" xfId="667"/>
    <cellStyle name="20% - akcent 3 40 2" xfId="668"/>
    <cellStyle name="20% - akcent 3 40 2 2" xfId="4518"/>
    <cellStyle name="20% - akcent 3 40 3" xfId="4517"/>
    <cellStyle name="20% - akcent 3 41" xfId="669"/>
    <cellStyle name="20% - akcent 3 41 2" xfId="670"/>
    <cellStyle name="20% - akcent 3 41 2 2" xfId="4520"/>
    <cellStyle name="20% - akcent 3 41 3" xfId="4519"/>
    <cellStyle name="20% - akcent 3 42" xfId="671"/>
    <cellStyle name="20% - akcent 3 42 2" xfId="672"/>
    <cellStyle name="20% - akcent 3 42 2 2" xfId="4522"/>
    <cellStyle name="20% - akcent 3 42 3" xfId="4521"/>
    <cellStyle name="20% - akcent 3 43" xfId="673"/>
    <cellStyle name="20% - akcent 3 43 2" xfId="674"/>
    <cellStyle name="20% - akcent 3 43 2 2" xfId="4524"/>
    <cellStyle name="20% - akcent 3 43 3" xfId="4523"/>
    <cellStyle name="20% - akcent 3 44" xfId="675"/>
    <cellStyle name="20% - akcent 3 44 2" xfId="676"/>
    <cellStyle name="20% - akcent 3 44 2 2" xfId="4526"/>
    <cellStyle name="20% - akcent 3 44 3" xfId="4525"/>
    <cellStyle name="20% - akcent 3 45" xfId="677"/>
    <cellStyle name="20% - akcent 3 45 2" xfId="678"/>
    <cellStyle name="20% - akcent 3 45 2 2" xfId="4528"/>
    <cellStyle name="20% - akcent 3 45 3" xfId="4527"/>
    <cellStyle name="20% - akcent 3 46" xfId="679"/>
    <cellStyle name="20% - akcent 3 46 2" xfId="680"/>
    <cellStyle name="20% - akcent 3 46 2 2" xfId="4530"/>
    <cellStyle name="20% - akcent 3 46 3" xfId="4529"/>
    <cellStyle name="20% - akcent 3 47" xfId="681"/>
    <cellStyle name="20% - akcent 3 47 2" xfId="682"/>
    <cellStyle name="20% - akcent 3 47 2 2" xfId="4532"/>
    <cellStyle name="20% - akcent 3 47 3" xfId="4531"/>
    <cellStyle name="20% - akcent 3 48" xfId="683"/>
    <cellStyle name="20% - akcent 3 48 2" xfId="684"/>
    <cellStyle name="20% - akcent 3 48 2 2" xfId="4534"/>
    <cellStyle name="20% - akcent 3 48 3" xfId="4533"/>
    <cellStyle name="20% - akcent 3 49" xfId="685"/>
    <cellStyle name="20% - akcent 3 49 2" xfId="686"/>
    <cellStyle name="20% - akcent 3 49 2 2" xfId="4536"/>
    <cellStyle name="20% - akcent 3 49 3" xfId="4535"/>
    <cellStyle name="20% - akcent 3 5" xfId="687"/>
    <cellStyle name="20% - akcent 3 5 2" xfId="688"/>
    <cellStyle name="20% - akcent 3 5 2 2" xfId="4538"/>
    <cellStyle name="20% - akcent 3 5 3" xfId="4537"/>
    <cellStyle name="20% - akcent 3 50" xfId="689"/>
    <cellStyle name="20% - akcent 3 50 2" xfId="690"/>
    <cellStyle name="20% - akcent 3 50 2 2" xfId="4540"/>
    <cellStyle name="20% - akcent 3 50 3" xfId="4539"/>
    <cellStyle name="20% - akcent 3 51" xfId="691"/>
    <cellStyle name="20% - akcent 3 51 2" xfId="692"/>
    <cellStyle name="20% - akcent 3 51 2 2" xfId="4542"/>
    <cellStyle name="20% - akcent 3 51 3" xfId="4541"/>
    <cellStyle name="20% - akcent 3 52" xfId="693"/>
    <cellStyle name="20% - akcent 3 52 2" xfId="694"/>
    <cellStyle name="20% - akcent 3 52 2 2" xfId="4544"/>
    <cellStyle name="20% - akcent 3 52 3" xfId="4543"/>
    <cellStyle name="20% - akcent 3 53" xfId="695"/>
    <cellStyle name="20% - akcent 3 53 2" xfId="696"/>
    <cellStyle name="20% - akcent 3 53 2 2" xfId="4546"/>
    <cellStyle name="20% - akcent 3 53 3" xfId="4545"/>
    <cellStyle name="20% - akcent 3 54" xfId="697"/>
    <cellStyle name="20% - akcent 3 54 2" xfId="698"/>
    <cellStyle name="20% - akcent 3 54 2 2" xfId="4548"/>
    <cellStyle name="20% - akcent 3 54 3" xfId="4547"/>
    <cellStyle name="20% - akcent 3 55" xfId="699"/>
    <cellStyle name="20% - akcent 3 55 2" xfId="700"/>
    <cellStyle name="20% - akcent 3 55 2 2" xfId="4550"/>
    <cellStyle name="20% - akcent 3 55 3" xfId="4549"/>
    <cellStyle name="20% - akcent 3 56" xfId="701"/>
    <cellStyle name="20% - akcent 3 56 2" xfId="702"/>
    <cellStyle name="20% - akcent 3 56 2 2" xfId="4552"/>
    <cellStyle name="20% - akcent 3 56 3" xfId="4551"/>
    <cellStyle name="20% - akcent 3 57" xfId="703"/>
    <cellStyle name="20% - akcent 3 57 2" xfId="704"/>
    <cellStyle name="20% - akcent 3 57 2 2" xfId="4554"/>
    <cellStyle name="20% - akcent 3 57 3" xfId="4553"/>
    <cellStyle name="20% - akcent 3 58" xfId="705"/>
    <cellStyle name="20% - akcent 3 58 2" xfId="706"/>
    <cellStyle name="20% - akcent 3 58 2 2" xfId="4556"/>
    <cellStyle name="20% - akcent 3 58 3" xfId="4555"/>
    <cellStyle name="20% - akcent 3 59" xfId="707"/>
    <cellStyle name="20% - akcent 3 59 2" xfId="708"/>
    <cellStyle name="20% - akcent 3 59 2 2" xfId="4558"/>
    <cellStyle name="20% - akcent 3 59 3" xfId="4557"/>
    <cellStyle name="20% - akcent 3 6" xfId="709"/>
    <cellStyle name="20% - akcent 3 6 2" xfId="710"/>
    <cellStyle name="20% - akcent 3 6 2 2" xfId="4560"/>
    <cellStyle name="20% - akcent 3 6 3" xfId="4559"/>
    <cellStyle name="20% - akcent 3 60" xfId="711"/>
    <cellStyle name="20% - akcent 3 60 2" xfId="4561"/>
    <cellStyle name="20% - akcent 3 61" xfId="712"/>
    <cellStyle name="20% - akcent 3 61 2" xfId="4562"/>
    <cellStyle name="20% - akcent 3 62" xfId="713"/>
    <cellStyle name="20% - akcent 3 62 2" xfId="4563"/>
    <cellStyle name="20% - akcent 3 63" xfId="714"/>
    <cellStyle name="20% - akcent 3 63 2" xfId="4564"/>
    <cellStyle name="20% - akcent 3 64" xfId="715"/>
    <cellStyle name="20% - akcent 3 64 2" xfId="4565"/>
    <cellStyle name="20% - akcent 3 65" xfId="716"/>
    <cellStyle name="20% - akcent 3 65 2" xfId="4566"/>
    <cellStyle name="20% - akcent 3 66" xfId="717"/>
    <cellStyle name="20% - akcent 3 66 2" xfId="4567"/>
    <cellStyle name="20% - akcent 3 67" xfId="718"/>
    <cellStyle name="20% - akcent 3 67 2" xfId="4568"/>
    <cellStyle name="20% - akcent 3 68" xfId="719"/>
    <cellStyle name="20% - akcent 3 68 2" xfId="4569"/>
    <cellStyle name="20% - akcent 3 69" xfId="720"/>
    <cellStyle name="20% - akcent 3 69 2" xfId="4570"/>
    <cellStyle name="20% - akcent 3 7" xfId="721"/>
    <cellStyle name="20% - akcent 3 7 2" xfId="722"/>
    <cellStyle name="20% - akcent 3 7 2 2" xfId="4572"/>
    <cellStyle name="20% - akcent 3 7 3" xfId="4571"/>
    <cellStyle name="20% - akcent 3 70" xfId="723"/>
    <cellStyle name="20% - akcent 3 70 2" xfId="4573"/>
    <cellStyle name="20% - akcent 3 71" xfId="724"/>
    <cellStyle name="20% - akcent 3 71 2" xfId="4574"/>
    <cellStyle name="20% - akcent 3 72" xfId="725"/>
    <cellStyle name="20% - akcent 3 72 2" xfId="4575"/>
    <cellStyle name="20% - akcent 3 73" xfId="726"/>
    <cellStyle name="20% - akcent 3 73 2" xfId="4576"/>
    <cellStyle name="20% - akcent 3 74" xfId="727"/>
    <cellStyle name="20% - akcent 3 74 2" xfId="4577"/>
    <cellStyle name="20% - akcent 3 75" xfId="728"/>
    <cellStyle name="20% - akcent 3 75 2" xfId="4578"/>
    <cellStyle name="20% - akcent 3 76" xfId="729"/>
    <cellStyle name="20% - akcent 3 76 2" xfId="4579"/>
    <cellStyle name="20% - akcent 3 77" xfId="730"/>
    <cellStyle name="20% - akcent 3 77 2" xfId="4580"/>
    <cellStyle name="20% - akcent 3 78" xfId="731"/>
    <cellStyle name="20% - akcent 3 78 2" xfId="4581"/>
    <cellStyle name="20% - akcent 3 79" xfId="732"/>
    <cellStyle name="20% - akcent 3 79 2" xfId="4582"/>
    <cellStyle name="20% - akcent 3 8" xfId="733"/>
    <cellStyle name="20% - akcent 3 8 2" xfId="734"/>
    <cellStyle name="20% - akcent 3 8 2 2" xfId="4584"/>
    <cellStyle name="20% - akcent 3 8 3" xfId="4583"/>
    <cellStyle name="20% - akcent 3 80" xfId="735"/>
    <cellStyle name="20% - akcent 3 80 2" xfId="4585"/>
    <cellStyle name="20% - akcent 3 81" xfId="736"/>
    <cellStyle name="20% - akcent 3 81 2" xfId="4586"/>
    <cellStyle name="20% - akcent 3 82" xfId="737"/>
    <cellStyle name="20% - akcent 3 82 2" xfId="4587"/>
    <cellStyle name="20% - akcent 3 83" xfId="738"/>
    <cellStyle name="20% - akcent 3 83 2" xfId="4588"/>
    <cellStyle name="20% - akcent 3 84" xfId="739"/>
    <cellStyle name="20% - akcent 3 84 2" xfId="4589"/>
    <cellStyle name="20% - akcent 3 85" xfId="740"/>
    <cellStyle name="20% - akcent 3 85 2" xfId="4590"/>
    <cellStyle name="20% - akcent 3 86" xfId="741"/>
    <cellStyle name="20% - akcent 3 86 2" xfId="4591"/>
    <cellStyle name="20% - akcent 3 87" xfId="742"/>
    <cellStyle name="20% - akcent 3 87 2" xfId="4592"/>
    <cellStyle name="20% - akcent 3 88" xfId="743"/>
    <cellStyle name="20% - akcent 3 88 2" xfId="4593"/>
    <cellStyle name="20% - akcent 3 89" xfId="744"/>
    <cellStyle name="20% - akcent 3 89 2" xfId="4594"/>
    <cellStyle name="20% - akcent 3 9" xfId="745"/>
    <cellStyle name="20% - akcent 3 9 2" xfId="746"/>
    <cellStyle name="20% - akcent 3 9 2 2" xfId="4596"/>
    <cellStyle name="20% - akcent 3 9 3" xfId="4595"/>
    <cellStyle name="20% - akcent 3 90" xfId="747"/>
    <cellStyle name="20% - akcent 3 90 2" xfId="4597"/>
    <cellStyle name="20% - akcent 3 91" xfId="748"/>
    <cellStyle name="20% - akcent 3 91 2" xfId="4598"/>
    <cellStyle name="20% - akcent 3 92" xfId="749"/>
    <cellStyle name="20% - akcent 3 92 2" xfId="4599"/>
    <cellStyle name="20% - akcent 3 93" xfId="750"/>
    <cellStyle name="20% - akcent 3 93 2" xfId="4600"/>
    <cellStyle name="20% - akcent 3 94" xfId="751"/>
    <cellStyle name="20% - akcent 3 94 2" xfId="4601"/>
    <cellStyle name="20% - akcent 3 95" xfId="752"/>
    <cellStyle name="20% - akcent 3 95 2" xfId="4602"/>
    <cellStyle name="20% - akcent 3 96" xfId="753"/>
    <cellStyle name="20% - akcent 3 96 2" xfId="4603"/>
    <cellStyle name="20% - akcent 3 97" xfId="754"/>
    <cellStyle name="20% - akcent 3 97 2" xfId="4604"/>
    <cellStyle name="20% - akcent 3 98" xfId="755"/>
    <cellStyle name="20% - akcent 3 98 2" xfId="4605"/>
    <cellStyle name="20% - akcent 3 99" xfId="756"/>
    <cellStyle name="20% - akcent 3 99 2" xfId="4606"/>
    <cellStyle name="20% - akcent 4" xfId="757" builtinId="42" customBuiltin="1"/>
    <cellStyle name="20% - akcent 4 10" xfId="758"/>
    <cellStyle name="20% - akcent 4 10 2" xfId="759"/>
    <cellStyle name="20% - akcent 4 10 2 2" xfId="4608"/>
    <cellStyle name="20% - akcent 4 10 3" xfId="4607"/>
    <cellStyle name="20% - akcent 4 100" xfId="760"/>
    <cellStyle name="20% - akcent 4 100 2" xfId="4609"/>
    <cellStyle name="20% - akcent 4 101" xfId="761"/>
    <cellStyle name="20% - akcent 4 101 2" xfId="4610"/>
    <cellStyle name="20% - akcent 4 102" xfId="762"/>
    <cellStyle name="20% - akcent 4 102 2" xfId="4611"/>
    <cellStyle name="20% - akcent 4 103" xfId="763"/>
    <cellStyle name="20% - akcent 4 103 2" xfId="4612"/>
    <cellStyle name="20% - akcent 4 104" xfId="764"/>
    <cellStyle name="20% - akcent 4 104 2" xfId="4613"/>
    <cellStyle name="20% - akcent 4 105" xfId="765"/>
    <cellStyle name="20% - akcent 4 105 2" xfId="4614"/>
    <cellStyle name="20% - akcent 4 106" xfId="766"/>
    <cellStyle name="20% - akcent 4 106 2" xfId="4615"/>
    <cellStyle name="20% - akcent 4 107" xfId="767"/>
    <cellStyle name="20% - akcent 4 107 2" xfId="4616"/>
    <cellStyle name="20% - akcent 4 108" xfId="768"/>
    <cellStyle name="20% - akcent 4 108 2" xfId="4617"/>
    <cellStyle name="20% - akcent 4 109" xfId="769"/>
    <cellStyle name="20% - akcent 4 109 2" xfId="4618"/>
    <cellStyle name="20% - akcent 4 11" xfId="770"/>
    <cellStyle name="20% - akcent 4 11 2" xfId="771"/>
    <cellStyle name="20% - akcent 4 11 2 2" xfId="4620"/>
    <cellStyle name="20% - akcent 4 11 3" xfId="4619"/>
    <cellStyle name="20% - akcent 4 110" xfId="772"/>
    <cellStyle name="20% - akcent 4 110 2" xfId="4621"/>
    <cellStyle name="20% - akcent 4 111" xfId="773"/>
    <cellStyle name="20% - akcent 4 111 2" xfId="4622"/>
    <cellStyle name="20% - akcent 4 112" xfId="774"/>
    <cellStyle name="20% - akcent 4 112 2" xfId="4623"/>
    <cellStyle name="20% - akcent 4 113" xfId="775"/>
    <cellStyle name="20% - akcent 4 113 2" xfId="4624"/>
    <cellStyle name="20% - akcent 4 114" xfId="776"/>
    <cellStyle name="20% - akcent 4 114 2" xfId="4625"/>
    <cellStyle name="20% - akcent 4 115" xfId="777"/>
    <cellStyle name="20% - akcent 4 115 2" xfId="4626"/>
    <cellStyle name="20% - akcent 4 116" xfId="778"/>
    <cellStyle name="20% - akcent 4 116 2" xfId="4627"/>
    <cellStyle name="20% - akcent 4 117" xfId="779"/>
    <cellStyle name="20% - akcent 4 117 2" xfId="4628"/>
    <cellStyle name="20% - akcent 4 118" xfId="780"/>
    <cellStyle name="20% - akcent 4 118 2" xfId="4629"/>
    <cellStyle name="20% - akcent 4 119" xfId="781"/>
    <cellStyle name="20% - akcent 4 119 2" xfId="4630"/>
    <cellStyle name="20% - akcent 4 12" xfId="782"/>
    <cellStyle name="20% - akcent 4 12 2" xfId="783"/>
    <cellStyle name="20% - akcent 4 12 2 2" xfId="4632"/>
    <cellStyle name="20% - akcent 4 12 3" xfId="4631"/>
    <cellStyle name="20% - akcent 4 120" xfId="784"/>
    <cellStyle name="20% - akcent 4 120 2" xfId="4633"/>
    <cellStyle name="20% - akcent 4 121" xfId="785"/>
    <cellStyle name="20% - akcent 4 121 2" xfId="4634"/>
    <cellStyle name="20% - akcent 4 122" xfId="786"/>
    <cellStyle name="20% - akcent 4 122 2" xfId="4635"/>
    <cellStyle name="20% - akcent 4 123" xfId="787"/>
    <cellStyle name="20% - akcent 4 123 2" xfId="4636"/>
    <cellStyle name="20% - akcent 4 124" xfId="788"/>
    <cellStyle name="20% - akcent 4 124 2" xfId="4637"/>
    <cellStyle name="20% - akcent 4 125" xfId="789"/>
    <cellStyle name="20% - akcent 4 125 2" xfId="4638"/>
    <cellStyle name="20% - akcent 4 126" xfId="790"/>
    <cellStyle name="20% - akcent 4 126 2" xfId="4639"/>
    <cellStyle name="20% - akcent 4 127" xfId="791"/>
    <cellStyle name="20% - akcent 4 127 2" xfId="4640"/>
    <cellStyle name="20% - akcent 4 128" xfId="792"/>
    <cellStyle name="20% - akcent 4 128 2" xfId="4641"/>
    <cellStyle name="20% - akcent 4 129" xfId="793"/>
    <cellStyle name="20% - akcent 4 129 2" xfId="4642"/>
    <cellStyle name="20% - akcent 4 13" xfId="794"/>
    <cellStyle name="20% - akcent 4 13 2" xfId="795"/>
    <cellStyle name="20% - akcent 4 13 2 2" xfId="4644"/>
    <cellStyle name="20% - akcent 4 13 3" xfId="4643"/>
    <cellStyle name="20% - akcent 4 130" xfId="796"/>
    <cellStyle name="20% - akcent 4 130 2" xfId="4645"/>
    <cellStyle name="20% - akcent 4 131" xfId="797"/>
    <cellStyle name="20% - akcent 4 131 2" xfId="4646"/>
    <cellStyle name="20% - akcent 4 132" xfId="798"/>
    <cellStyle name="20% - akcent 4 132 2" xfId="4647"/>
    <cellStyle name="20% - akcent 4 133" xfId="799"/>
    <cellStyle name="20% - akcent 4 133 2" xfId="4648"/>
    <cellStyle name="20% - akcent 4 134" xfId="800"/>
    <cellStyle name="20% - akcent 4 134 2" xfId="4649"/>
    <cellStyle name="20% - akcent 4 135" xfId="801"/>
    <cellStyle name="20% - akcent 4 135 2" xfId="4650"/>
    <cellStyle name="20% - akcent 4 136" xfId="802"/>
    <cellStyle name="20% - akcent 4 136 2" xfId="4651"/>
    <cellStyle name="20% - akcent 4 137" xfId="803"/>
    <cellStyle name="20% - akcent 4 137 2" xfId="4652"/>
    <cellStyle name="20% - akcent 4 138" xfId="804"/>
    <cellStyle name="20% - akcent 4 138 2" xfId="4653"/>
    <cellStyle name="20% - akcent 4 139" xfId="805"/>
    <cellStyle name="20% - akcent 4 139 2" xfId="4654"/>
    <cellStyle name="20% - akcent 4 14" xfId="806"/>
    <cellStyle name="20% - akcent 4 14 2" xfId="807"/>
    <cellStyle name="20% - akcent 4 14 2 2" xfId="4656"/>
    <cellStyle name="20% - akcent 4 14 3" xfId="4655"/>
    <cellStyle name="20% - akcent 4 140" xfId="808"/>
    <cellStyle name="20% - akcent 4 140 2" xfId="4657"/>
    <cellStyle name="20% - akcent 4 141" xfId="809"/>
    <cellStyle name="20% - akcent 4 141 2" xfId="4658"/>
    <cellStyle name="20% - akcent 4 142" xfId="810"/>
    <cellStyle name="20% - akcent 4 142 2" xfId="4659"/>
    <cellStyle name="20% - akcent 4 143" xfId="811"/>
    <cellStyle name="20% - akcent 4 143 2" xfId="4660"/>
    <cellStyle name="20% - akcent 4 144" xfId="812"/>
    <cellStyle name="20% - akcent 4 144 2" xfId="4661"/>
    <cellStyle name="20% - akcent 4 145" xfId="813"/>
    <cellStyle name="20% - akcent 4 145 2" xfId="4662"/>
    <cellStyle name="20% - akcent 4 146" xfId="814"/>
    <cellStyle name="20% - akcent 4 146 2" xfId="4663"/>
    <cellStyle name="20% - akcent 4 147" xfId="815"/>
    <cellStyle name="20% - akcent 4 147 2" xfId="4664"/>
    <cellStyle name="20% - akcent 4 148" xfId="816"/>
    <cellStyle name="20% - akcent 4 148 2" xfId="4665"/>
    <cellStyle name="20% - akcent 4 149" xfId="817"/>
    <cellStyle name="20% - akcent 4 149 2" xfId="4666"/>
    <cellStyle name="20% - akcent 4 15" xfId="818"/>
    <cellStyle name="20% - akcent 4 15 2" xfId="819"/>
    <cellStyle name="20% - akcent 4 15 2 2" xfId="4668"/>
    <cellStyle name="20% - akcent 4 15 3" xfId="4667"/>
    <cellStyle name="20% - akcent 4 150" xfId="820"/>
    <cellStyle name="20% - akcent 4 150 2" xfId="4669"/>
    <cellStyle name="20% - akcent 4 151" xfId="821"/>
    <cellStyle name="20% - akcent 4 151 2" xfId="4670"/>
    <cellStyle name="20% - akcent 4 152" xfId="822"/>
    <cellStyle name="20% - akcent 4 152 2" xfId="4671"/>
    <cellStyle name="20% - akcent 4 153" xfId="823"/>
    <cellStyle name="20% - akcent 4 153 2" xfId="4672"/>
    <cellStyle name="20% - akcent 4 154" xfId="824"/>
    <cellStyle name="20% - akcent 4 154 2" xfId="4673"/>
    <cellStyle name="20% - akcent 4 155" xfId="825"/>
    <cellStyle name="20% - akcent 4 155 2" xfId="4674"/>
    <cellStyle name="20% - akcent 4 156" xfId="826"/>
    <cellStyle name="20% - akcent 4 156 2" xfId="4675"/>
    <cellStyle name="20% - akcent 4 157" xfId="827"/>
    <cellStyle name="20% - akcent 4 157 2" xfId="4676"/>
    <cellStyle name="20% - akcent 4 158" xfId="828"/>
    <cellStyle name="20% - akcent 4 158 2" xfId="4677"/>
    <cellStyle name="20% - akcent 4 159" xfId="829"/>
    <cellStyle name="20% - akcent 4 159 2" xfId="4678"/>
    <cellStyle name="20% - akcent 4 16" xfId="830"/>
    <cellStyle name="20% - akcent 4 16 2" xfId="831"/>
    <cellStyle name="20% - akcent 4 16 2 2" xfId="4680"/>
    <cellStyle name="20% - akcent 4 16 3" xfId="4679"/>
    <cellStyle name="20% - akcent 4 160" xfId="832"/>
    <cellStyle name="20% - akcent 4 160 2" xfId="4681"/>
    <cellStyle name="20% - akcent 4 161" xfId="833"/>
    <cellStyle name="20% - akcent 4 161 2" xfId="4682"/>
    <cellStyle name="20% - akcent 4 162" xfId="834"/>
    <cellStyle name="20% - akcent 4 162 2" xfId="4683"/>
    <cellStyle name="20% - akcent 4 163" xfId="835"/>
    <cellStyle name="20% - akcent 4 163 2" xfId="4684"/>
    <cellStyle name="20% - akcent 4 164" xfId="836"/>
    <cellStyle name="20% - akcent 4 164 2" xfId="4685"/>
    <cellStyle name="20% - akcent 4 165" xfId="837"/>
    <cellStyle name="20% - akcent 4 165 2" xfId="4686"/>
    <cellStyle name="20% - akcent 4 166" xfId="838"/>
    <cellStyle name="20% - akcent 4 166 2" xfId="4687"/>
    <cellStyle name="20% - akcent 4 167" xfId="839"/>
    <cellStyle name="20% - akcent 4 167 2" xfId="4688"/>
    <cellStyle name="20% - akcent 4 168" xfId="840"/>
    <cellStyle name="20% - akcent 4 168 2" xfId="4689"/>
    <cellStyle name="20% - akcent 4 169" xfId="841"/>
    <cellStyle name="20% - akcent 4 169 2" xfId="4690"/>
    <cellStyle name="20% - akcent 4 17" xfId="842"/>
    <cellStyle name="20% - akcent 4 17 2" xfId="843"/>
    <cellStyle name="20% - akcent 4 17 2 2" xfId="4692"/>
    <cellStyle name="20% - akcent 4 17 3" xfId="4691"/>
    <cellStyle name="20% - akcent 4 170" xfId="844"/>
    <cellStyle name="20% - akcent 4 170 2" xfId="4693"/>
    <cellStyle name="20% - akcent 4 171" xfId="845"/>
    <cellStyle name="20% - akcent 4 171 2" xfId="4694"/>
    <cellStyle name="20% - akcent 4 172" xfId="846"/>
    <cellStyle name="20% - akcent 4 172 2" xfId="4695"/>
    <cellStyle name="20% - akcent 4 173" xfId="847"/>
    <cellStyle name="20% - akcent 4 173 2" xfId="4696"/>
    <cellStyle name="20% - akcent 4 174" xfId="848"/>
    <cellStyle name="20% - akcent 4 174 2" xfId="4697"/>
    <cellStyle name="20% - akcent 4 175" xfId="849"/>
    <cellStyle name="20% - akcent 4 175 2" xfId="4698"/>
    <cellStyle name="20% - akcent 4 176" xfId="850"/>
    <cellStyle name="20% - akcent 4 176 2" xfId="4699"/>
    <cellStyle name="20% - akcent 4 177" xfId="851"/>
    <cellStyle name="20% - akcent 4 177 2" xfId="4700"/>
    <cellStyle name="20% - akcent 4 178" xfId="852"/>
    <cellStyle name="20% - akcent 4 178 2" xfId="4701"/>
    <cellStyle name="20% - akcent 4 179" xfId="853"/>
    <cellStyle name="20% - akcent 4 179 2" xfId="4702"/>
    <cellStyle name="20% - akcent 4 18" xfId="854"/>
    <cellStyle name="20% - akcent 4 18 2" xfId="855"/>
    <cellStyle name="20% - akcent 4 18 2 2" xfId="4704"/>
    <cellStyle name="20% - akcent 4 18 3" xfId="4703"/>
    <cellStyle name="20% - akcent 4 180" xfId="856"/>
    <cellStyle name="20% - akcent 4 180 2" xfId="4705"/>
    <cellStyle name="20% - akcent 4 181" xfId="857"/>
    <cellStyle name="20% - akcent 4 181 2" xfId="4706"/>
    <cellStyle name="20% - akcent 4 182" xfId="858"/>
    <cellStyle name="20% - akcent 4 182 2" xfId="4707"/>
    <cellStyle name="20% - akcent 4 183" xfId="859"/>
    <cellStyle name="20% - akcent 4 183 2" xfId="4708"/>
    <cellStyle name="20% - akcent 4 184" xfId="860"/>
    <cellStyle name="20% - akcent 4 184 2" xfId="4709"/>
    <cellStyle name="20% - akcent 4 185" xfId="861"/>
    <cellStyle name="20% - akcent 4 185 2" xfId="4710"/>
    <cellStyle name="20% - akcent 4 186" xfId="862"/>
    <cellStyle name="20% - akcent 4 186 2" xfId="4711"/>
    <cellStyle name="20% - akcent 4 187" xfId="863"/>
    <cellStyle name="20% - akcent 4 187 2" xfId="4712"/>
    <cellStyle name="20% - akcent 4 188" xfId="864"/>
    <cellStyle name="20% - akcent 4 188 2" xfId="4713"/>
    <cellStyle name="20% - akcent 4 189" xfId="865"/>
    <cellStyle name="20% - akcent 4 189 2" xfId="4714"/>
    <cellStyle name="20% - akcent 4 19" xfId="866"/>
    <cellStyle name="20% - akcent 4 19 2" xfId="867"/>
    <cellStyle name="20% - akcent 4 19 2 2" xfId="4716"/>
    <cellStyle name="20% - akcent 4 19 3" xfId="4715"/>
    <cellStyle name="20% - akcent 4 190" xfId="868"/>
    <cellStyle name="20% - akcent 4 190 2" xfId="4717"/>
    <cellStyle name="20% - akcent 4 191" xfId="869"/>
    <cellStyle name="20% - akcent 4 191 2" xfId="4718"/>
    <cellStyle name="20% - akcent 4 192" xfId="870"/>
    <cellStyle name="20% - akcent 4 192 2" xfId="4719"/>
    <cellStyle name="20% - akcent 4 193" xfId="871"/>
    <cellStyle name="20% - akcent 4 193 2" xfId="4720"/>
    <cellStyle name="20% - akcent 4 194" xfId="872"/>
    <cellStyle name="20% - akcent 4 194 2" xfId="4721"/>
    <cellStyle name="20% - akcent 4 195" xfId="3843"/>
    <cellStyle name="20% - akcent 4 196" xfId="7120"/>
    <cellStyle name="20% - akcent 4 2" xfId="873"/>
    <cellStyle name="20% - akcent 4 2 2" xfId="874"/>
    <cellStyle name="20% - akcent 4 2 2 2" xfId="4723"/>
    <cellStyle name="20% - akcent 4 2 3" xfId="4722"/>
    <cellStyle name="20% - akcent 4 20" xfId="875"/>
    <cellStyle name="20% - akcent 4 20 2" xfId="876"/>
    <cellStyle name="20% - akcent 4 20 2 2" xfId="4725"/>
    <cellStyle name="20% - akcent 4 20 3" xfId="4724"/>
    <cellStyle name="20% - akcent 4 21" xfId="877"/>
    <cellStyle name="20% - akcent 4 21 2" xfId="878"/>
    <cellStyle name="20% - akcent 4 21 2 2" xfId="4727"/>
    <cellStyle name="20% - akcent 4 21 3" xfId="4726"/>
    <cellStyle name="20% - akcent 4 22" xfId="879"/>
    <cellStyle name="20% - akcent 4 22 2" xfId="880"/>
    <cellStyle name="20% - akcent 4 22 2 2" xfId="4729"/>
    <cellStyle name="20% - akcent 4 22 3" xfId="4728"/>
    <cellStyle name="20% - akcent 4 23" xfId="881"/>
    <cellStyle name="20% - akcent 4 23 2" xfId="882"/>
    <cellStyle name="20% - akcent 4 23 2 2" xfId="4731"/>
    <cellStyle name="20% - akcent 4 23 3" xfId="4730"/>
    <cellStyle name="20% - akcent 4 24" xfId="883"/>
    <cellStyle name="20% - akcent 4 24 2" xfId="884"/>
    <cellStyle name="20% - akcent 4 24 2 2" xfId="4733"/>
    <cellStyle name="20% - akcent 4 24 3" xfId="4732"/>
    <cellStyle name="20% - akcent 4 25" xfId="885"/>
    <cellStyle name="20% - akcent 4 25 2" xfId="886"/>
    <cellStyle name="20% - akcent 4 25 2 2" xfId="4735"/>
    <cellStyle name="20% - akcent 4 25 3" xfId="4734"/>
    <cellStyle name="20% - akcent 4 26" xfId="887"/>
    <cellStyle name="20% - akcent 4 26 2" xfId="888"/>
    <cellStyle name="20% - akcent 4 26 2 2" xfId="4737"/>
    <cellStyle name="20% - akcent 4 26 3" xfId="4736"/>
    <cellStyle name="20% - akcent 4 27" xfId="889"/>
    <cellStyle name="20% - akcent 4 27 2" xfId="890"/>
    <cellStyle name="20% - akcent 4 27 2 2" xfId="4739"/>
    <cellStyle name="20% - akcent 4 27 3" xfId="4738"/>
    <cellStyle name="20% - akcent 4 28" xfId="891"/>
    <cellStyle name="20% - akcent 4 28 2" xfId="892"/>
    <cellStyle name="20% - akcent 4 28 2 2" xfId="4741"/>
    <cellStyle name="20% - akcent 4 28 3" xfId="4740"/>
    <cellStyle name="20% - akcent 4 29" xfId="893"/>
    <cellStyle name="20% - akcent 4 29 2" xfId="894"/>
    <cellStyle name="20% - akcent 4 29 2 2" xfId="4743"/>
    <cellStyle name="20% - akcent 4 29 3" xfId="4742"/>
    <cellStyle name="20% - akcent 4 3" xfId="895"/>
    <cellStyle name="20% - akcent 4 3 2" xfId="896"/>
    <cellStyle name="20% - akcent 4 3 2 2" xfId="4745"/>
    <cellStyle name="20% - akcent 4 3 3" xfId="4744"/>
    <cellStyle name="20% - akcent 4 30" xfId="897"/>
    <cellStyle name="20% - akcent 4 30 2" xfId="898"/>
    <cellStyle name="20% - akcent 4 30 2 2" xfId="4747"/>
    <cellStyle name="20% - akcent 4 30 3" xfId="4746"/>
    <cellStyle name="20% - akcent 4 31" xfId="899"/>
    <cellStyle name="20% - akcent 4 31 2" xfId="900"/>
    <cellStyle name="20% - akcent 4 31 2 2" xfId="4749"/>
    <cellStyle name="20% - akcent 4 31 3" xfId="4748"/>
    <cellStyle name="20% - akcent 4 32" xfId="901"/>
    <cellStyle name="20% - akcent 4 32 2" xfId="902"/>
    <cellStyle name="20% - akcent 4 32 2 2" xfId="4751"/>
    <cellStyle name="20% - akcent 4 32 3" xfId="4750"/>
    <cellStyle name="20% - akcent 4 33" xfId="903"/>
    <cellStyle name="20% - akcent 4 33 2" xfId="904"/>
    <cellStyle name="20% - akcent 4 33 2 2" xfId="4753"/>
    <cellStyle name="20% - akcent 4 33 3" xfId="4752"/>
    <cellStyle name="20% - akcent 4 34" xfId="905"/>
    <cellStyle name="20% - akcent 4 34 2" xfId="906"/>
    <cellStyle name="20% - akcent 4 34 2 2" xfId="4755"/>
    <cellStyle name="20% - akcent 4 34 3" xfId="4754"/>
    <cellStyle name="20% - akcent 4 35" xfId="907"/>
    <cellStyle name="20% - akcent 4 35 2" xfId="908"/>
    <cellStyle name="20% - akcent 4 35 2 2" xfId="4757"/>
    <cellStyle name="20% - akcent 4 35 3" xfId="4756"/>
    <cellStyle name="20% - akcent 4 36" xfId="909"/>
    <cellStyle name="20% - akcent 4 36 2" xfId="910"/>
    <cellStyle name="20% - akcent 4 36 2 2" xfId="4759"/>
    <cellStyle name="20% - akcent 4 36 3" xfId="4758"/>
    <cellStyle name="20% - akcent 4 37" xfId="911"/>
    <cellStyle name="20% - akcent 4 37 2" xfId="912"/>
    <cellStyle name="20% - akcent 4 37 2 2" xfId="4761"/>
    <cellStyle name="20% - akcent 4 37 3" xfId="4760"/>
    <cellStyle name="20% - akcent 4 38" xfId="913"/>
    <cellStyle name="20% - akcent 4 38 2" xfId="914"/>
    <cellStyle name="20% - akcent 4 38 2 2" xfId="4763"/>
    <cellStyle name="20% - akcent 4 38 3" xfId="4762"/>
    <cellStyle name="20% - akcent 4 39" xfId="915"/>
    <cellStyle name="20% - akcent 4 39 2" xfId="916"/>
    <cellStyle name="20% - akcent 4 39 2 2" xfId="4765"/>
    <cellStyle name="20% - akcent 4 39 3" xfId="4764"/>
    <cellStyle name="20% - akcent 4 4" xfId="917"/>
    <cellStyle name="20% - akcent 4 4 2" xfId="918"/>
    <cellStyle name="20% - akcent 4 4 2 2" xfId="4767"/>
    <cellStyle name="20% - akcent 4 4 3" xfId="4766"/>
    <cellStyle name="20% - akcent 4 40" xfId="919"/>
    <cellStyle name="20% - akcent 4 40 2" xfId="920"/>
    <cellStyle name="20% - akcent 4 40 2 2" xfId="4769"/>
    <cellStyle name="20% - akcent 4 40 3" xfId="4768"/>
    <cellStyle name="20% - akcent 4 41" xfId="921"/>
    <cellStyle name="20% - akcent 4 41 2" xfId="922"/>
    <cellStyle name="20% - akcent 4 41 2 2" xfId="4771"/>
    <cellStyle name="20% - akcent 4 41 3" xfId="4770"/>
    <cellStyle name="20% - akcent 4 42" xfId="923"/>
    <cellStyle name="20% - akcent 4 42 2" xfId="924"/>
    <cellStyle name="20% - akcent 4 42 2 2" xfId="4773"/>
    <cellStyle name="20% - akcent 4 42 3" xfId="4772"/>
    <cellStyle name="20% - akcent 4 43" xfId="925"/>
    <cellStyle name="20% - akcent 4 43 2" xfId="926"/>
    <cellStyle name="20% - akcent 4 43 2 2" xfId="4775"/>
    <cellStyle name="20% - akcent 4 43 3" xfId="4774"/>
    <cellStyle name="20% - akcent 4 44" xfId="927"/>
    <cellStyle name="20% - akcent 4 44 2" xfId="928"/>
    <cellStyle name="20% - akcent 4 44 2 2" xfId="4777"/>
    <cellStyle name="20% - akcent 4 44 3" xfId="4776"/>
    <cellStyle name="20% - akcent 4 45" xfId="929"/>
    <cellStyle name="20% - akcent 4 45 2" xfId="930"/>
    <cellStyle name="20% - akcent 4 45 2 2" xfId="4779"/>
    <cellStyle name="20% - akcent 4 45 3" xfId="4778"/>
    <cellStyle name="20% - akcent 4 46" xfId="931"/>
    <cellStyle name="20% - akcent 4 46 2" xfId="932"/>
    <cellStyle name="20% - akcent 4 46 2 2" xfId="4781"/>
    <cellStyle name="20% - akcent 4 46 3" xfId="4780"/>
    <cellStyle name="20% - akcent 4 47" xfId="933"/>
    <cellStyle name="20% - akcent 4 47 2" xfId="934"/>
    <cellStyle name="20% - akcent 4 47 2 2" xfId="4783"/>
    <cellStyle name="20% - akcent 4 47 3" xfId="4782"/>
    <cellStyle name="20% - akcent 4 48" xfId="935"/>
    <cellStyle name="20% - akcent 4 48 2" xfId="936"/>
    <cellStyle name="20% - akcent 4 48 2 2" xfId="4785"/>
    <cellStyle name="20% - akcent 4 48 3" xfId="4784"/>
    <cellStyle name="20% - akcent 4 49" xfId="937"/>
    <cellStyle name="20% - akcent 4 49 2" xfId="938"/>
    <cellStyle name="20% - akcent 4 49 2 2" xfId="4787"/>
    <cellStyle name="20% - akcent 4 49 3" xfId="4786"/>
    <cellStyle name="20% - akcent 4 5" xfId="939"/>
    <cellStyle name="20% - akcent 4 5 2" xfId="940"/>
    <cellStyle name="20% - akcent 4 5 2 2" xfId="4789"/>
    <cellStyle name="20% - akcent 4 5 3" xfId="4788"/>
    <cellStyle name="20% - akcent 4 50" xfId="941"/>
    <cellStyle name="20% - akcent 4 50 2" xfId="942"/>
    <cellStyle name="20% - akcent 4 50 2 2" xfId="4791"/>
    <cellStyle name="20% - akcent 4 50 3" xfId="4790"/>
    <cellStyle name="20% - akcent 4 51" xfId="943"/>
    <cellStyle name="20% - akcent 4 51 2" xfId="944"/>
    <cellStyle name="20% - akcent 4 51 2 2" xfId="4793"/>
    <cellStyle name="20% - akcent 4 51 3" xfId="4792"/>
    <cellStyle name="20% - akcent 4 52" xfId="945"/>
    <cellStyle name="20% - akcent 4 52 2" xfId="946"/>
    <cellStyle name="20% - akcent 4 52 2 2" xfId="4795"/>
    <cellStyle name="20% - akcent 4 52 3" xfId="4794"/>
    <cellStyle name="20% - akcent 4 53" xfId="947"/>
    <cellStyle name="20% - akcent 4 53 2" xfId="948"/>
    <cellStyle name="20% - akcent 4 53 2 2" xfId="4797"/>
    <cellStyle name="20% - akcent 4 53 3" xfId="4796"/>
    <cellStyle name="20% - akcent 4 54" xfId="949"/>
    <cellStyle name="20% - akcent 4 54 2" xfId="950"/>
    <cellStyle name="20% - akcent 4 54 2 2" xfId="4799"/>
    <cellStyle name="20% - akcent 4 54 3" xfId="4798"/>
    <cellStyle name="20% - akcent 4 55" xfId="951"/>
    <cellStyle name="20% - akcent 4 55 2" xfId="952"/>
    <cellStyle name="20% - akcent 4 55 2 2" xfId="4801"/>
    <cellStyle name="20% - akcent 4 55 3" xfId="4800"/>
    <cellStyle name="20% - akcent 4 56" xfId="953"/>
    <cellStyle name="20% - akcent 4 56 2" xfId="954"/>
    <cellStyle name="20% - akcent 4 56 2 2" xfId="4803"/>
    <cellStyle name="20% - akcent 4 56 3" xfId="4802"/>
    <cellStyle name="20% - akcent 4 57" xfId="955"/>
    <cellStyle name="20% - akcent 4 57 2" xfId="956"/>
    <cellStyle name="20% - akcent 4 57 2 2" xfId="4805"/>
    <cellStyle name="20% - akcent 4 57 3" xfId="4804"/>
    <cellStyle name="20% - akcent 4 58" xfId="957"/>
    <cellStyle name="20% - akcent 4 58 2" xfId="958"/>
    <cellStyle name="20% - akcent 4 58 2 2" xfId="4807"/>
    <cellStyle name="20% - akcent 4 58 3" xfId="4806"/>
    <cellStyle name="20% - akcent 4 59" xfId="959"/>
    <cellStyle name="20% - akcent 4 59 2" xfId="960"/>
    <cellStyle name="20% - akcent 4 59 2 2" xfId="4809"/>
    <cellStyle name="20% - akcent 4 59 3" xfId="4808"/>
    <cellStyle name="20% - akcent 4 6" xfId="961"/>
    <cellStyle name="20% - akcent 4 6 2" xfId="962"/>
    <cellStyle name="20% - akcent 4 6 2 2" xfId="4811"/>
    <cellStyle name="20% - akcent 4 6 3" xfId="4810"/>
    <cellStyle name="20% - akcent 4 60" xfId="963"/>
    <cellStyle name="20% - akcent 4 60 2" xfId="4812"/>
    <cellStyle name="20% - akcent 4 61" xfId="964"/>
    <cellStyle name="20% - akcent 4 61 2" xfId="4813"/>
    <cellStyle name="20% - akcent 4 62" xfId="965"/>
    <cellStyle name="20% - akcent 4 62 2" xfId="4814"/>
    <cellStyle name="20% - akcent 4 63" xfId="966"/>
    <cellStyle name="20% - akcent 4 63 2" xfId="4815"/>
    <cellStyle name="20% - akcent 4 64" xfId="967"/>
    <cellStyle name="20% - akcent 4 64 2" xfId="4816"/>
    <cellStyle name="20% - akcent 4 65" xfId="968"/>
    <cellStyle name="20% - akcent 4 65 2" xfId="4817"/>
    <cellStyle name="20% - akcent 4 66" xfId="969"/>
    <cellStyle name="20% - akcent 4 66 2" xfId="4818"/>
    <cellStyle name="20% - akcent 4 67" xfId="970"/>
    <cellStyle name="20% - akcent 4 67 2" xfId="4819"/>
    <cellStyle name="20% - akcent 4 68" xfId="971"/>
    <cellStyle name="20% - akcent 4 68 2" xfId="4820"/>
    <cellStyle name="20% - akcent 4 69" xfId="972"/>
    <cellStyle name="20% - akcent 4 69 2" xfId="4821"/>
    <cellStyle name="20% - akcent 4 7" xfId="973"/>
    <cellStyle name="20% - akcent 4 7 2" xfId="974"/>
    <cellStyle name="20% - akcent 4 7 2 2" xfId="4823"/>
    <cellStyle name="20% - akcent 4 7 3" xfId="4822"/>
    <cellStyle name="20% - akcent 4 70" xfId="975"/>
    <cellStyle name="20% - akcent 4 70 2" xfId="4824"/>
    <cellStyle name="20% - akcent 4 71" xfId="976"/>
    <cellStyle name="20% - akcent 4 71 2" xfId="4825"/>
    <cellStyle name="20% - akcent 4 72" xfId="977"/>
    <cellStyle name="20% - akcent 4 72 2" xfId="4826"/>
    <cellStyle name="20% - akcent 4 73" xfId="978"/>
    <cellStyle name="20% - akcent 4 73 2" xfId="4827"/>
    <cellStyle name="20% - akcent 4 74" xfId="979"/>
    <cellStyle name="20% - akcent 4 74 2" xfId="4828"/>
    <cellStyle name="20% - akcent 4 75" xfId="980"/>
    <cellStyle name="20% - akcent 4 75 2" xfId="4829"/>
    <cellStyle name="20% - akcent 4 76" xfId="981"/>
    <cellStyle name="20% - akcent 4 76 2" xfId="4830"/>
    <cellStyle name="20% - akcent 4 77" xfId="982"/>
    <cellStyle name="20% - akcent 4 77 2" xfId="4831"/>
    <cellStyle name="20% - akcent 4 78" xfId="983"/>
    <cellStyle name="20% - akcent 4 78 2" xfId="4832"/>
    <cellStyle name="20% - akcent 4 79" xfId="984"/>
    <cellStyle name="20% - akcent 4 79 2" xfId="4833"/>
    <cellStyle name="20% - akcent 4 8" xfId="985"/>
    <cellStyle name="20% - akcent 4 8 2" xfId="986"/>
    <cellStyle name="20% - akcent 4 8 2 2" xfId="4835"/>
    <cellStyle name="20% - akcent 4 8 3" xfId="4834"/>
    <cellStyle name="20% - akcent 4 80" xfId="987"/>
    <cellStyle name="20% - akcent 4 80 2" xfId="4836"/>
    <cellStyle name="20% - akcent 4 81" xfId="988"/>
    <cellStyle name="20% - akcent 4 81 2" xfId="4837"/>
    <cellStyle name="20% - akcent 4 82" xfId="989"/>
    <cellStyle name="20% - akcent 4 82 2" xfId="4838"/>
    <cellStyle name="20% - akcent 4 83" xfId="990"/>
    <cellStyle name="20% - akcent 4 83 2" xfId="4839"/>
    <cellStyle name="20% - akcent 4 84" xfId="991"/>
    <cellStyle name="20% - akcent 4 84 2" xfId="4840"/>
    <cellStyle name="20% - akcent 4 85" xfId="992"/>
    <cellStyle name="20% - akcent 4 85 2" xfId="4841"/>
    <cellStyle name="20% - akcent 4 86" xfId="993"/>
    <cellStyle name="20% - akcent 4 86 2" xfId="4842"/>
    <cellStyle name="20% - akcent 4 87" xfId="994"/>
    <cellStyle name="20% - akcent 4 87 2" xfId="4843"/>
    <cellStyle name="20% - akcent 4 88" xfId="995"/>
    <cellStyle name="20% - akcent 4 88 2" xfId="4844"/>
    <cellStyle name="20% - akcent 4 89" xfId="996"/>
    <cellStyle name="20% - akcent 4 89 2" xfId="4845"/>
    <cellStyle name="20% - akcent 4 9" xfId="997"/>
    <cellStyle name="20% - akcent 4 9 2" xfId="998"/>
    <cellStyle name="20% - akcent 4 9 2 2" xfId="4847"/>
    <cellStyle name="20% - akcent 4 9 3" xfId="4846"/>
    <cellStyle name="20% - akcent 4 90" xfId="999"/>
    <cellStyle name="20% - akcent 4 90 2" xfId="4848"/>
    <cellStyle name="20% - akcent 4 91" xfId="1000"/>
    <cellStyle name="20% - akcent 4 91 2" xfId="4849"/>
    <cellStyle name="20% - akcent 4 92" xfId="1001"/>
    <cellStyle name="20% - akcent 4 92 2" xfId="4850"/>
    <cellStyle name="20% - akcent 4 93" xfId="1002"/>
    <cellStyle name="20% - akcent 4 93 2" xfId="4851"/>
    <cellStyle name="20% - akcent 4 94" xfId="1003"/>
    <cellStyle name="20% - akcent 4 94 2" xfId="4852"/>
    <cellStyle name="20% - akcent 4 95" xfId="1004"/>
    <cellStyle name="20% - akcent 4 95 2" xfId="4853"/>
    <cellStyle name="20% - akcent 4 96" xfId="1005"/>
    <cellStyle name="20% - akcent 4 96 2" xfId="4854"/>
    <cellStyle name="20% - akcent 4 97" xfId="1006"/>
    <cellStyle name="20% - akcent 4 97 2" xfId="4855"/>
    <cellStyle name="20% - akcent 4 98" xfId="1007"/>
    <cellStyle name="20% - akcent 4 98 2" xfId="4856"/>
    <cellStyle name="20% - akcent 4 99" xfId="1008"/>
    <cellStyle name="20% - akcent 4 99 2" xfId="4857"/>
    <cellStyle name="20% - akcent 5" xfId="1009" builtinId="46" customBuiltin="1"/>
    <cellStyle name="20% - akcent 5 10" xfId="1010"/>
    <cellStyle name="20% - akcent 5 10 2" xfId="1011"/>
    <cellStyle name="20% - akcent 5 10 2 2" xfId="4859"/>
    <cellStyle name="20% - akcent 5 10 3" xfId="4858"/>
    <cellStyle name="20% - akcent 5 100" xfId="1012"/>
    <cellStyle name="20% - akcent 5 100 2" xfId="4860"/>
    <cellStyle name="20% - akcent 5 101" xfId="1013"/>
    <cellStyle name="20% - akcent 5 101 2" xfId="4861"/>
    <cellStyle name="20% - akcent 5 102" xfId="1014"/>
    <cellStyle name="20% - akcent 5 102 2" xfId="4862"/>
    <cellStyle name="20% - akcent 5 103" xfId="1015"/>
    <cellStyle name="20% - akcent 5 103 2" xfId="4863"/>
    <cellStyle name="20% - akcent 5 104" xfId="1016"/>
    <cellStyle name="20% - akcent 5 104 2" xfId="4864"/>
    <cellStyle name="20% - akcent 5 105" xfId="1017"/>
    <cellStyle name="20% - akcent 5 105 2" xfId="4865"/>
    <cellStyle name="20% - akcent 5 106" xfId="1018"/>
    <cellStyle name="20% - akcent 5 106 2" xfId="4866"/>
    <cellStyle name="20% - akcent 5 107" xfId="1019"/>
    <cellStyle name="20% - akcent 5 107 2" xfId="4867"/>
    <cellStyle name="20% - akcent 5 108" xfId="1020"/>
    <cellStyle name="20% - akcent 5 108 2" xfId="4868"/>
    <cellStyle name="20% - akcent 5 109" xfId="1021"/>
    <cellStyle name="20% - akcent 5 109 2" xfId="4869"/>
    <cellStyle name="20% - akcent 5 11" xfId="1022"/>
    <cellStyle name="20% - akcent 5 11 2" xfId="1023"/>
    <cellStyle name="20% - akcent 5 11 2 2" xfId="4871"/>
    <cellStyle name="20% - akcent 5 11 3" xfId="4870"/>
    <cellStyle name="20% - akcent 5 110" xfId="1024"/>
    <cellStyle name="20% - akcent 5 110 2" xfId="4872"/>
    <cellStyle name="20% - akcent 5 111" xfId="1025"/>
    <cellStyle name="20% - akcent 5 111 2" xfId="4873"/>
    <cellStyle name="20% - akcent 5 112" xfId="1026"/>
    <cellStyle name="20% - akcent 5 112 2" xfId="4874"/>
    <cellStyle name="20% - akcent 5 113" xfId="1027"/>
    <cellStyle name="20% - akcent 5 113 2" xfId="4875"/>
    <cellStyle name="20% - akcent 5 114" xfId="1028"/>
    <cellStyle name="20% - akcent 5 114 2" xfId="4876"/>
    <cellStyle name="20% - akcent 5 115" xfId="1029"/>
    <cellStyle name="20% - akcent 5 115 2" xfId="4877"/>
    <cellStyle name="20% - akcent 5 116" xfId="1030"/>
    <cellStyle name="20% - akcent 5 116 2" xfId="4878"/>
    <cellStyle name="20% - akcent 5 117" xfId="1031"/>
    <cellStyle name="20% - akcent 5 117 2" xfId="4879"/>
    <cellStyle name="20% - akcent 5 118" xfId="1032"/>
    <cellStyle name="20% - akcent 5 118 2" xfId="4880"/>
    <cellStyle name="20% - akcent 5 119" xfId="1033"/>
    <cellStyle name="20% - akcent 5 119 2" xfId="4881"/>
    <cellStyle name="20% - akcent 5 12" xfId="1034"/>
    <cellStyle name="20% - akcent 5 12 2" xfId="1035"/>
    <cellStyle name="20% - akcent 5 12 2 2" xfId="4883"/>
    <cellStyle name="20% - akcent 5 12 3" xfId="4882"/>
    <cellStyle name="20% - akcent 5 120" xfId="1036"/>
    <cellStyle name="20% - akcent 5 120 2" xfId="4884"/>
    <cellStyle name="20% - akcent 5 121" xfId="1037"/>
    <cellStyle name="20% - akcent 5 121 2" xfId="4885"/>
    <cellStyle name="20% - akcent 5 122" xfId="1038"/>
    <cellStyle name="20% - akcent 5 122 2" xfId="4886"/>
    <cellStyle name="20% - akcent 5 123" xfId="1039"/>
    <cellStyle name="20% - akcent 5 123 2" xfId="4887"/>
    <cellStyle name="20% - akcent 5 124" xfId="1040"/>
    <cellStyle name="20% - akcent 5 124 2" xfId="4888"/>
    <cellStyle name="20% - akcent 5 125" xfId="1041"/>
    <cellStyle name="20% - akcent 5 125 2" xfId="4889"/>
    <cellStyle name="20% - akcent 5 126" xfId="1042"/>
    <cellStyle name="20% - akcent 5 126 2" xfId="4890"/>
    <cellStyle name="20% - akcent 5 127" xfId="1043"/>
    <cellStyle name="20% - akcent 5 127 2" xfId="4891"/>
    <cellStyle name="20% - akcent 5 128" xfId="1044"/>
    <cellStyle name="20% - akcent 5 128 2" xfId="4892"/>
    <cellStyle name="20% - akcent 5 129" xfId="1045"/>
    <cellStyle name="20% - akcent 5 129 2" xfId="4893"/>
    <cellStyle name="20% - akcent 5 13" xfId="1046"/>
    <cellStyle name="20% - akcent 5 13 2" xfId="1047"/>
    <cellStyle name="20% - akcent 5 13 2 2" xfId="4895"/>
    <cellStyle name="20% - akcent 5 13 3" xfId="4894"/>
    <cellStyle name="20% - akcent 5 130" xfId="1048"/>
    <cellStyle name="20% - akcent 5 130 2" xfId="4896"/>
    <cellStyle name="20% - akcent 5 131" xfId="1049"/>
    <cellStyle name="20% - akcent 5 131 2" xfId="4897"/>
    <cellStyle name="20% - akcent 5 132" xfId="1050"/>
    <cellStyle name="20% - akcent 5 132 2" xfId="4898"/>
    <cellStyle name="20% - akcent 5 133" xfId="1051"/>
    <cellStyle name="20% - akcent 5 133 2" xfId="4899"/>
    <cellStyle name="20% - akcent 5 134" xfId="1052"/>
    <cellStyle name="20% - akcent 5 134 2" xfId="4900"/>
    <cellStyle name="20% - akcent 5 135" xfId="1053"/>
    <cellStyle name="20% - akcent 5 135 2" xfId="4901"/>
    <cellStyle name="20% - akcent 5 136" xfId="1054"/>
    <cellStyle name="20% - akcent 5 136 2" xfId="4902"/>
    <cellStyle name="20% - akcent 5 137" xfId="1055"/>
    <cellStyle name="20% - akcent 5 137 2" xfId="4903"/>
    <cellStyle name="20% - akcent 5 138" xfId="1056"/>
    <cellStyle name="20% - akcent 5 138 2" xfId="4904"/>
    <cellStyle name="20% - akcent 5 139" xfId="1057"/>
    <cellStyle name="20% - akcent 5 139 2" xfId="4905"/>
    <cellStyle name="20% - akcent 5 14" xfId="1058"/>
    <cellStyle name="20% - akcent 5 14 2" xfId="1059"/>
    <cellStyle name="20% - akcent 5 14 2 2" xfId="4907"/>
    <cellStyle name="20% - akcent 5 14 3" xfId="4906"/>
    <cellStyle name="20% - akcent 5 140" xfId="1060"/>
    <cellStyle name="20% - akcent 5 140 2" xfId="4908"/>
    <cellStyle name="20% - akcent 5 141" xfId="1061"/>
    <cellStyle name="20% - akcent 5 141 2" xfId="4909"/>
    <cellStyle name="20% - akcent 5 142" xfId="1062"/>
    <cellStyle name="20% - akcent 5 142 2" xfId="4910"/>
    <cellStyle name="20% - akcent 5 143" xfId="1063"/>
    <cellStyle name="20% - akcent 5 143 2" xfId="4911"/>
    <cellStyle name="20% - akcent 5 144" xfId="1064"/>
    <cellStyle name="20% - akcent 5 144 2" xfId="4912"/>
    <cellStyle name="20% - akcent 5 145" xfId="1065"/>
    <cellStyle name="20% - akcent 5 145 2" xfId="4913"/>
    <cellStyle name="20% - akcent 5 146" xfId="1066"/>
    <cellStyle name="20% - akcent 5 146 2" xfId="4914"/>
    <cellStyle name="20% - akcent 5 147" xfId="1067"/>
    <cellStyle name="20% - akcent 5 147 2" xfId="4915"/>
    <cellStyle name="20% - akcent 5 148" xfId="1068"/>
    <cellStyle name="20% - akcent 5 148 2" xfId="4916"/>
    <cellStyle name="20% - akcent 5 149" xfId="1069"/>
    <cellStyle name="20% - akcent 5 149 2" xfId="4917"/>
    <cellStyle name="20% - akcent 5 15" xfId="1070"/>
    <cellStyle name="20% - akcent 5 15 2" xfId="1071"/>
    <cellStyle name="20% - akcent 5 15 2 2" xfId="4919"/>
    <cellStyle name="20% - akcent 5 15 3" xfId="4918"/>
    <cellStyle name="20% - akcent 5 150" xfId="1072"/>
    <cellStyle name="20% - akcent 5 150 2" xfId="4920"/>
    <cellStyle name="20% - akcent 5 151" xfId="1073"/>
    <cellStyle name="20% - akcent 5 151 2" xfId="4921"/>
    <cellStyle name="20% - akcent 5 152" xfId="1074"/>
    <cellStyle name="20% - akcent 5 152 2" xfId="4922"/>
    <cellStyle name="20% - akcent 5 153" xfId="1075"/>
    <cellStyle name="20% - akcent 5 153 2" xfId="4923"/>
    <cellStyle name="20% - akcent 5 154" xfId="1076"/>
    <cellStyle name="20% - akcent 5 154 2" xfId="4924"/>
    <cellStyle name="20% - akcent 5 155" xfId="1077"/>
    <cellStyle name="20% - akcent 5 155 2" xfId="4925"/>
    <cellStyle name="20% - akcent 5 156" xfId="1078"/>
    <cellStyle name="20% - akcent 5 156 2" xfId="4926"/>
    <cellStyle name="20% - akcent 5 157" xfId="1079"/>
    <cellStyle name="20% - akcent 5 157 2" xfId="4927"/>
    <cellStyle name="20% - akcent 5 158" xfId="1080"/>
    <cellStyle name="20% - akcent 5 158 2" xfId="4928"/>
    <cellStyle name="20% - akcent 5 159" xfId="1081"/>
    <cellStyle name="20% - akcent 5 159 2" xfId="4929"/>
    <cellStyle name="20% - akcent 5 16" xfId="1082"/>
    <cellStyle name="20% - akcent 5 16 2" xfId="1083"/>
    <cellStyle name="20% - akcent 5 16 2 2" xfId="4931"/>
    <cellStyle name="20% - akcent 5 16 3" xfId="4930"/>
    <cellStyle name="20% - akcent 5 160" xfId="1084"/>
    <cellStyle name="20% - akcent 5 160 2" xfId="4932"/>
    <cellStyle name="20% - akcent 5 161" xfId="1085"/>
    <cellStyle name="20% - akcent 5 161 2" xfId="4933"/>
    <cellStyle name="20% - akcent 5 162" xfId="1086"/>
    <cellStyle name="20% - akcent 5 162 2" xfId="4934"/>
    <cellStyle name="20% - akcent 5 163" xfId="1087"/>
    <cellStyle name="20% - akcent 5 163 2" xfId="4935"/>
    <cellStyle name="20% - akcent 5 164" xfId="1088"/>
    <cellStyle name="20% - akcent 5 164 2" xfId="4936"/>
    <cellStyle name="20% - akcent 5 165" xfId="1089"/>
    <cellStyle name="20% - akcent 5 165 2" xfId="4937"/>
    <cellStyle name="20% - akcent 5 166" xfId="1090"/>
    <cellStyle name="20% - akcent 5 166 2" xfId="4938"/>
    <cellStyle name="20% - akcent 5 167" xfId="1091"/>
    <cellStyle name="20% - akcent 5 167 2" xfId="4939"/>
    <cellStyle name="20% - akcent 5 168" xfId="1092"/>
    <cellStyle name="20% - akcent 5 168 2" xfId="4940"/>
    <cellStyle name="20% - akcent 5 169" xfId="1093"/>
    <cellStyle name="20% - akcent 5 169 2" xfId="4941"/>
    <cellStyle name="20% - akcent 5 17" xfId="1094"/>
    <cellStyle name="20% - akcent 5 17 2" xfId="1095"/>
    <cellStyle name="20% - akcent 5 17 2 2" xfId="4943"/>
    <cellStyle name="20% - akcent 5 17 3" xfId="4942"/>
    <cellStyle name="20% - akcent 5 170" xfId="1096"/>
    <cellStyle name="20% - akcent 5 170 2" xfId="4944"/>
    <cellStyle name="20% - akcent 5 171" xfId="1097"/>
    <cellStyle name="20% - akcent 5 171 2" xfId="4945"/>
    <cellStyle name="20% - akcent 5 172" xfId="1098"/>
    <cellStyle name="20% - akcent 5 172 2" xfId="4946"/>
    <cellStyle name="20% - akcent 5 173" xfId="1099"/>
    <cellStyle name="20% - akcent 5 173 2" xfId="4947"/>
    <cellStyle name="20% - akcent 5 174" xfId="1100"/>
    <cellStyle name="20% - akcent 5 174 2" xfId="4948"/>
    <cellStyle name="20% - akcent 5 175" xfId="1101"/>
    <cellStyle name="20% - akcent 5 175 2" xfId="4949"/>
    <cellStyle name="20% - akcent 5 176" xfId="1102"/>
    <cellStyle name="20% - akcent 5 176 2" xfId="4950"/>
    <cellStyle name="20% - akcent 5 177" xfId="1103"/>
    <cellStyle name="20% - akcent 5 177 2" xfId="4951"/>
    <cellStyle name="20% - akcent 5 178" xfId="1104"/>
    <cellStyle name="20% - akcent 5 178 2" xfId="4952"/>
    <cellStyle name="20% - akcent 5 179" xfId="1105"/>
    <cellStyle name="20% - akcent 5 179 2" xfId="4953"/>
    <cellStyle name="20% - akcent 5 18" xfId="1106"/>
    <cellStyle name="20% - akcent 5 18 2" xfId="1107"/>
    <cellStyle name="20% - akcent 5 18 2 2" xfId="4955"/>
    <cellStyle name="20% - akcent 5 18 3" xfId="4954"/>
    <cellStyle name="20% - akcent 5 180" xfId="1108"/>
    <cellStyle name="20% - akcent 5 180 2" xfId="4956"/>
    <cellStyle name="20% - akcent 5 181" xfId="1109"/>
    <cellStyle name="20% - akcent 5 181 2" xfId="4957"/>
    <cellStyle name="20% - akcent 5 182" xfId="1110"/>
    <cellStyle name="20% - akcent 5 182 2" xfId="4958"/>
    <cellStyle name="20% - akcent 5 183" xfId="1111"/>
    <cellStyle name="20% - akcent 5 183 2" xfId="4959"/>
    <cellStyle name="20% - akcent 5 184" xfId="1112"/>
    <cellStyle name="20% - akcent 5 184 2" xfId="4960"/>
    <cellStyle name="20% - akcent 5 185" xfId="1113"/>
    <cellStyle name="20% - akcent 5 185 2" xfId="4961"/>
    <cellStyle name="20% - akcent 5 186" xfId="1114"/>
    <cellStyle name="20% - akcent 5 186 2" xfId="4962"/>
    <cellStyle name="20% - akcent 5 187" xfId="1115"/>
    <cellStyle name="20% - akcent 5 187 2" xfId="4963"/>
    <cellStyle name="20% - akcent 5 188" xfId="1116"/>
    <cellStyle name="20% - akcent 5 188 2" xfId="4964"/>
    <cellStyle name="20% - akcent 5 189" xfId="1117"/>
    <cellStyle name="20% - akcent 5 189 2" xfId="4965"/>
    <cellStyle name="20% - akcent 5 19" xfId="1118"/>
    <cellStyle name="20% - akcent 5 19 2" xfId="1119"/>
    <cellStyle name="20% - akcent 5 19 2 2" xfId="4967"/>
    <cellStyle name="20% - akcent 5 19 3" xfId="4966"/>
    <cellStyle name="20% - akcent 5 190" xfId="1120"/>
    <cellStyle name="20% - akcent 5 190 2" xfId="4968"/>
    <cellStyle name="20% - akcent 5 191" xfId="1121"/>
    <cellStyle name="20% - akcent 5 191 2" xfId="4969"/>
    <cellStyle name="20% - akcent 5 192" xfId="1122"/>
    <cellStyle name="20% - akcent 5 192 2" xfId="4970"/>
    <cellStyle name="20% - akcent 5 193" xfId="1123"/>
    <cellStyle name="20% - akcent 5 193 2" xfId="4971"/>
    <cellStyle name="20% - akcent 5 194" xfId="1124"/>
    <cellStyle name="20% - akcent 5 194 2" xfId="4972"/>
    <cellStyle name="20% - akcent 5 195" xfId="3845"/>
    <cellStyle name="20% - akcent 5 196" xfId="7121"/>
    <cellStyle name="20% - akcent 5 2" xfId="1125"/>
    <cellStyle name="20% - akcent 5 2 2" xfId="1126"/>
    <cellStyle name="20% - akcent 5 2 2 2" xfId="4974"/>
    <cellStyle name="20% - akcent 5 2 3" xfId="4973"/>
    <cellStyle name="20% - akcent 5 20" xfId="1127"/>
    <cellStyle name="20% - akcent 5 20 2" xfId="1128"/>
    <cellStyle name="20% - akcent 5 20 2 2" xfId="4976"/>
    <cellStyle name="20% - akcent 5 20 3" xfId="4975"/>
    <cellStyle name="20% - akcent 5 21" xfId="1129"/>
    <cellStyle name="20% - akcent 5 21 2" xfId="1130"/>
    <cellStyle name="20% - akcent 5 21 2 2" xfId="4978"/>
    <cellStyle name="20% - akcent 5 21 3" xfId="4977"/>
    <cellStyle name="20% - akcent 5 22" xfId="1131"/>
    <cellStyle name="20% - akcent 5 22 2" xfId="1132"/>
    <cellStyle name="20% - akcent 5 22 2 2" xfId="4980"/>
    <cellStyle name="20% - akcent 5 22 3" xfId="4979"/>
    <cellStyle name="20% - akcent 5 23" xfId="1133"/>
    <cellStyle name="20% - akcent 5 23 2" xfId="1134"/>
    <cellStyle name="20% - akcent 5 23 2 2" xfId="4982"/>
    <cellStyle name="20% - akcent 5 23 3" xfId="4981"/>
    <cellStyle name="20% - akcent 5 24" xfId="1135"/>
    <cellStyle name="20% - akcent 5 24 2" xfId="1136"/>
    <cellStyle name="20% - akcent 5 24 2 2" xfId="4984"/>
    <cellStyle name="20% - akcent 5 24 3" xfId="4983"/>
    <cellStyle name="20% - akcent 5 25" xfId="1137"/>
    <cellStyle name="20% - akcent 5 25 2" xfId="1138"/>
    <cellStyle name="20% - akcent 5 25 2 2" xfId="4986"/>
    <cellStyle name="20% - akcent 5 25 3" xfId="4985"/>
    <cellStyle name="20% - akcent 5 26" xfId="1139"/>
    <cellStyle name="20% - akcent 5 26 2" xfId="1140"/>
    <cellStyle name="20% - akcent 5 26 2 2" xfId="4988"/>
    <cellStyle name="20% - akcent 5 26 3" xfId="4987"/>
    <cellStyle name="20% - akcent 5 27" xfId="1141"/>
    <cellStyle name="20% - akcent 5 27 2" xfId="1142"/>
    <cellStyle name="20% - akcent 5 27 2 2" xfId="4990"/>
    <cellStyle name="20% - akcent 5 27 3" xfId="4989"/>
    <cellStyle name="20% - akcent 5 28" xfId="1143"/>
    <cellStyle name="20% - akcent 5 28 2" xfId="1144"/>
    <cellStyle name="20% - akcent 5 28 2 2" xfId="4992"/>
    <cellStyle name="20% - akcent 5 28 3" xfId="4991"/>
    <cellStyle name="20% - akcent 5 29" xfId="1145"/>
    <cellStyle name="20% - akcent 5 29 2" xfId="1146"/>
    <cellStyle name="20% - akcent 5 29 2 2" xfId="4994"/>
    <cellStyle name="20% - akcent 5 29 3" xfId="4993"/>
    <cellStyle name="20% - akcent 5 3" xfId="1147"/>
    <cellStyle name="20% - akcent 5 3 2" xfId="1148"/>
    <cellStyle name="20% - akcent 5 3 2 2" xfId="4996"/>
    <cellStyle name="20% - akcent 5 3 3" xfId="4995"/>
    <cellStyle name="20% - akcent 5 30" xfId="1149"/>
    <cellStyle name="20% - akcent 5 30 2" xfId="1150"/>
    <cellStyle name="20% - akcent 5 30 2 2" xfId="4998"/>
    <cellStyle name="20% - akcent 5 30 3" xfId="4997"/>
    <cellStyle name="20% - akcent 5 31" xfId="1151"/>
    <cellStyle name="20% - akcent 5 31 2" xfId="1152"/>
    <cellStyle name="20% - akcent 5 31 2 2" xfId="5000"/>
    <cellStyle name="20% - akcent 5 31 3" xfId="4999"/>
    <cellStyle name="20% - akcent 5 32" xfId="1153"/>
    <cellStyle name="20% - akcent 5 32 2" xfId="1154"/>
    <cellStyle name="20% - akcent 5 32 2 2" xfId="5002"/>
    <cellStyle name="20% - akcent 5 32 3" xfId="5001"/>
    <cellStyle name="20% - akcent 5 33" xfId="1155"/>
    <cellStyle name="20% - akcent 5 33 2" xfId="1156"/>
    <cellStyle name="20% - akcent 5 33 2 2" xfId="5004"/>
    <cellStyle name="20% - akcent 5 33 3" xfId="5003"/>
    <cellStyle name="20% - akcent 5 34" xfId="1157"/>
    <cellStyle name="20% - akcent 5 34 2" xfId="1158"/>
    <cellStyle name="20% - akcent 5 34 2 2" xfId="5006"/>
    <cellStyle name="20% - akcent 5 34 3" xfId="5005"/>
    <cellStyle name="20% - akcent 5 35" xfId="1159"/>
    <cellStyle name="20% - akcent 5 35 2" xfId="1160"/>
    <cellStyle name="20% - akcent 5 35 2 2" xfId="5008"/>
    <cellStyle name="20% - akcent 5 35 3" xfId="5007"/>
    <cellStyle name="20% - akcent 5 36" xfId="1161"/>
    <cellStyle name="20% - akcent 5 36 2" xfId="1162"/>
    <cellStyle name="20% - akcent 5 36 2 2" xfId="5010"/>
    <cellStyle name="20% - akcent 5 36 3" xfId="5009"/>
    <cellStyle name="20% - akcent 5 37" xfId="1163"/>
    <cellStyle name="20% - akcent 5 37 2" xfId="1164"/>
    <cellStyle name="20% - akcent 5 37 2 2" xfId="5012"/>
    <cellStyle name="20% - akcent 5 37 3" xfId="5011"/>
    <cellStyle name="20% - akcent 5 38" xfId="1165"/>
    <cellStyle name="20% - akcent 5 38 2" xfId="1166"/>
    <cellStyle name="20% - akcent 5 38 2 2" xfId="5014"/>
    <cellStyle name="20% - akcent 5 38 3" xfId="5013"/>
    <cellStyle name="20% - akcent 5 39" xfId="1167"/>
    <cellStyle name="20% - akcent 5 39 2" xfId="1168"/>
    <cellStyle name="20% - akcent 5 39 2 2" xfId="5016"/>
    <cellStyle name="20% - akcent 5 39 3" xfId="5015"/>
    <cellStyle name="20% - akcent 5 4" xfId="1169"/>
    <cellStyle name="20% - akcent 5 4 2" xfId="1170"/>
    <cellStyle name="20% - akcent 5 4 2 2" xfId="5018"/>
    <cellStyle name="20% - akcent 5 4 3" xfId="5017"/>
    <cellStyle name="20% - akcent 5 40" xfId="1171"/>
    <cellStyle name="20% - akcent 5 40 2" xfId="1172"/>
    <cellStyle name="20% - akcent 5 40 2 2" xfId="5020"/>
    <cellStyle name="20% - akcent 5 40 3" xfId="5019"/>
    <cellStyle name="20% - akcent 5 41" xfId="1173"/>
    <cellStyle name="20% - akcent 5 41 2" xfId="1174"/>
    <cellStyle name="20% - akcent 5 41 2 2" xfId="5022"/>
    <cellStyle name="20% - akcent 5 41 3" xfId="5021"/>
    <cellStyle name="20% - akcent 5 42" xfId="1175"/>
    <cellStyle name="20% - akcent 5 42 2" xfId="1176"/>
    <cellStyle name="20% - akcent 5 42 2 2" xfId="5024"/>
    <cellStyle name="20% - akcent 5 42 3" xfId="5023"/>
    <cellStyle name="20% - akcent 5 43" xfId="1177"/>
    <cellStyle name="20% - akcent 5 43 2" xfId="1178"/>
    <cellStyle name="20% - akcent 5 43 2 2" xfId="5026"/>
    <cellStyle name="20% - akcent 5 43 3" xfId="5025"/>
    <cellStyle name="20% - akcent 5 44" xfId="1179"/>
    <cellStyle name="20% - akcent 5 44 2" xfId="1180"/>
    <cellStyle name="20% - akcent 5 44 2 2" xfId="5028"/>
    <cellStyle name="20% - akcent 5 44 3" xfId="5027"/>
    <cellStyle name="20% - akcent 5 45" xfId="1181"/>
    <cellStyle name="20% - akcent 5 45 2" xfId="1182"/>
    <cellStyle name="20% - akcent 5 45 2 2" xfId="5030"/>
    <cellStyle name="20% - akcent 5 45 3" xfId="5029"/>
    <cellStyle name="20% - akcent 5 46" xfId="1183"/>
    <cellStyle name="20% - akcent 5 46 2" xfId="1184"/>
    <cellStyle name="20% - akcent 5 46 2 2" xfId="5032"/>
    <cellStyle name="20% - akcent 5 46 3" xfId="5031"/>
    <cellStyle name="20% - akcent 5 47" xfId="1185"/>
    <cellStyle name="20% - akcent 5 47 2" xfId="1186"/>
    <cellStyle name="20% - akcent 5 47 2 2" xfId="5034"/>
    <cellStyle name="20% - akcent 5 47 3" xfId="5033"/>
    <cellStyle name="20% - akcent 5 48" xfId="1187"/>
    <cellStyle name="20% - akcent 5 48 2" xfId="1188"/>
    <cellStyle name="20% - akcent 5 48 2 2" xfId="5036"/>
    <cellStyle name="20% - akcent 5 48 3" xfId="5035"/>
    <cellStyle name="20% - akcent 5 49" xfId="1189"/>
    <cellStyle name="20% - akcent 5 49 2" xfId="1190"/>
    <cellStyle name="20% - akcent 5 49 2 2" xfId="5038"/>
    <cellStyle name="20% - akcent 5 49 3" xfId="5037"/>
    <cellStyle name="20% - akcent 5 5" xfId="1191"/>
    <cellStyle name="20% - akcent 5 5 2" xfId="1192"/>
    <cellStyle name="20% - akcent 5 5 2 2" xfId="5040"/>
    <cellStyle name="20% - akcent 5 5 3" xfId="5039"/>
    <cellStyle name="20% - akcent 5 50" xfId="1193"/>
    <cellStyle name="20% - akcent 5 50 2" xfId="1194"/>
    <cellStyle name="20% - akcent 5 50 2 2" xfId="5042"/>
    <cellStyle name="20% - akcent 5 50 3" xfId="5041"/>
    <cellStyle name="20% - akcent 5 51" xfId="1195"/>
    <cellStyle name="20% - akcent 5 51 2" xfId="1196"/>
    <cellStyle name="20% - akcent 5 51 2 2" xfId="5044"/>
    <cellStyle name="20% - akcent 5 51 3" xfId="5043"/>
    <cellStyle name="20% - akcent 5 52" xfId="1197"/>
    <cellStyle name="20% - akcent 5 52 2" xfId="1198"/>
    <cellStyle name="20% - akcent 5 52 2 2" xfId="5046"/>
    <cellStyle name="20% - akcent 5 52 3" xfId="5045"/>
    <cellStyle name="20% - akcent 5 53" xfId="1199"/>
    <cellStyle name="20% - akcent 5 53 2" xfId="1200"/>
    <cellStyle name="20% - akcent 5 53 2 2" xfId="5048"/>
    <cellStyle name="20% - akcent 5 53 3" xfId="5047"/>
    <cellStyle name="20% - akcent 5 54" xfId="1201"/>
    <cellStyle name="20% - akcent 5 54 2" xfId="1202"/>
    <cellStyle name="20% - akcent 5 54 2 2" xfId="5050"/>
    <cellStyle name="20% - akcent 5 54 3" xfId="5049"/>
    <cellStyle name="20% - akcent 5 55" xfId="1203"/>
    <cellStyle name="20% - akcent 5 55 2" xfId="1204"/>
    <cellStyle name="20% - akcent 5 55 2 2" xfId="5052"/>
    <cellStyle name="20% - akcent 5 55 3" xfId="5051"/>
    <cellStyle name="20% - akcent 5 56" xfId="1205"/>
    <cellStyle name="20% - akcent 5 56 2" xfId="1206"/>
    <cellStyle name="20% - akcent 5 56 2 2" xfId="5054"/>
    <cellStyle name="20% - akcent 5 56 3" xfId="5053"/>
    <cellStyle name="20% - akcent 5 57" xfId="1207"/>
    <cellStyle name="20% - akcent 5 57 2" xfId="1208"/>
    <cellStyle name="20% - akcent 5 57 2 2" xfId="5056"/>
    <cellStyle name="20% - akcent 5 57 3" xfId="5055"/>
    <cellStyle name="20% - akcent 5 58" xfId="1209"/>
    <cellStyle name="20% - akcent 5 58 2" xfId="1210"/>
    <cellStyle name="20% - akcent 5 58 2 2" xfId="5058"/>
    <cellStyle name="20% - akcent 5 58 3" xfId="5057"/>
    <cellStyle name="20% - akcent 5 59" xfId="1211"/>
    <cellStyle name="20% - akcent 5 59 2" xfId="1212"/>
    <cellStyle name="20% - akcent 5 59 2 2" xfId="5060"/>
    <cellStyle name="20% - akcent 5 59 3" xfId="5059"/>
    <cellStyle name="20% - akcent 5 6" xfId="1213"/>
    <cellStyle name="20% - akcent 5 6 2" xfId="1214"/>
    <cellStyle name="20% - akcent 5 6 2 2" xfId="5062"/>
    <cellStyle name="20% - akcent 5 6 3" xfId="5061"/>
    <cellStyle name="20% - akcent 5 60" xfId="1215"/>
    <cellStyle name="20% - akcent 5 60 2" xfId="5063"/>
    <cellStyle name="20% - akcent 5 61" xfId="1216"/>
    <cellStyle name="20% - akcent 5 61 2" xfId="5064"/>
    <cellStyle name="20% - akcent 5 62" xfId="1217"/>
    <cellStyle name="20% - akcent 5 62 2" xfId="5065"/>
    <cellStyle name="20% - akcent 5 63" xfId="1218"/>
    <cellStyle name="20% - akcent 5 63 2" xfId="5066"/>
    <cellStyle name="20% - akcent 5 64" xfId="1219"/>
    <cellStyle name="20% - akcent 5 64 2" xfId="5067"/>
    <cellStyle name="20% - akcent 5 65" xfId="1220"/>
    <cellStyle name="20% - akcent 5 65 2" xfId="5068"/>
    <cellStyle name="20% - akcent 5 66" xfId="1221"/>
    <cellStyle name="20% - akcent 5 66 2" xfId="5069"/>
    <cellStyle name="20% - akcent 5 67" xfId="1222"/>
    <cellStyle name="20% - akcent 5 67 2" xfId="5070"/>
    <cellStyle name="20% - akcent 5 68" xfId="1223"/>
    <cellStyle name="20% - akcent 5 68 2" xfId="5071"/>
    <cellStyle name="20% - akcent 5 69" xfId="1224"/>
    <cellStyle name="20% - akcent 5 69 2" xfId="5072"/>
    <cellStyle name="20% - akcent 5 7" xfId="1225"/>
    <cellStyle name="20% - akcent 5 7 2" xfId="1226"/>
    <cellStyle name="20% - akcent 5 7 2 2" xfId="5074"/>
    <cellStyle name="20% - akcent 5 7 3" xfId="5073"/>
    <cellStyle name="20% - akcent 5 70" xfId="1227"/>
    <cellStyle name="20% - akcent 5 70 2" xfId="5075"/>
    <cellStyle name="20% - akcent 5 71" xfId="1228"/>
    <cellStyle name="20% - akcent 5 71 2" xfId="5076"/>
    <cellStyle name="20% - akcent 5 72" xfId="1229"/>
    <cellStyle name="20% - akcent 5 72 2" xfId="5077"/>
    <cellStyle name="20% - akcent 5 73" xfId="1230"/>
    <cellStyle name="20% - akcent 5 73 2" xfId="5078"/>
    <cellStyle name="20% - akcent 5 74" xfId="1231"/>
    <cellStyle name="20% - akcent 5 74 2" xfId="5079"/>
    <cellStyle name="20% - akcent 5 75" xfId="1232"/>
    <cellStyle name="20% - akcent 5 75 2" xfId="5080"/>
    <cellStyle name="20% - akcent 5 76" xfId="1233"/>
    <cellStyle name="20% - akcent 5 76 2" xfId="5081"/>
    <cellStyle name="20% - akcent 5 77" xfId="1234"/>
    <cellStyle name="20% - akcent 5 77 2" xfId="5082"/>
    <cellStyle name="20% - akcent 5 78" xfId="1235"/>
    <cellStyle name="20% - akcent 5 78 2" xfId="5083"/>
    <cellStyle name="20% - akcent 5 79" xfId="1236"/>
    <cellStyle name="20% - akcent 5 79 2" xfId="5084"/>
    <cellStyle name="20% - akcent 5 8" xfId="1237"/>
    <cellStyle name="20% - akcent 5 8 2" xfId="1238"/>
    <cellStyle name="20% - akcent 5 8 2 2" xfId="5086"/>
    <cellStyle name="20% - akcent 5 8 3" xfId="5085"/>
    <cellStyle name="20% - akcent 5 80" xfId="1239"/>
    <cellStyle name="20% - akcent 5 80 2" xfId="5087"/>
    <cellStyle name="20% - akcent 5 81" xfId="1240"/>
    <cellStyle name="20% - akcent 5 81 2" xfId="5088"/>
    <cellStyle name="20% - akcent 5 82" xfId="1241"/>
    <cellStyle name="20% - akcent 5 82 2" xfId="5089"/>
    <cellStyle name="20% - akcent 5 83" xfId="1242"/>
    <cellStyle name="20% - akcent 5 83 2" xfId="5090"/>
    <cellStyle name="20% - akcent 5 84" xfId="1243"/>
    <cellStyle name="20% - akcent 5 84 2" xfId="5091"/>
    <cellStyle name="20% - akcent 5 85" xfId="1244"/>
    <cellStyle name="20% - akcent 5 85 2" xfId="5092"/>
    <cellStyle name="20% - akcent 5 86" xfId="1245"/>
    <cellStyle name="20% - akcent 5 86 2" xfId="5093"/>
    <cellStyle name="20% - akcent 5 87" xfId="1246"/>
    <cellStyle name="20% - akcent 5 87 2" xfId="5094"/>
    <cellStyle name="20% - akcent 5 88" xfId="1247"/>
    <cellStyle name="20% - akcent 5 88 2" xfId="5095"/>
    <cellStyle name="20% - akcent 5 89" xfId="1248"/>
    <cellStyle name="20% - akcent 5 89 2" xfId="5096"/>
    <cellStyle name="20% - akcent 5 9" xfId="1249"/>
    <cellStyle name="20% - akcent 5 9 2" xfId="1250"/>
    <cellStyle name="20% - akcent 5 9 2 2" xfId="5098"/>
    <cellStyle name="20% - akcent 5 9 3" xfId="5097"/>
    <cellStyle name="20% - akcent 5 90" xfId="1251"/>
    <cellStyle name="20% - akcent 5 90 2" xfId="5099"/>
    <cellStyle name="20% - akcent 5 91" xfId="1252"/>
    <cellStyle name="20% - akcent 5 91 2" xfId="5100"/>
    <cellStyle name="20% - akcent 5 92" xfId="1253"/>
    <cellStyle name="20% - akcent 5 92 2" xfId="5101"/>
    <cellStyle name="20% - akcent 5 93" xfId="1254"/>
    <cellStyle name="20% - akcent 5 93 2" xfId="5102"/>
    <cellStyle name="20% - akcent 5 94" xfId="1255"/>
    <cellStyle name="20% - akcent 5 94 2" xfId="5103"/>
    <cellStyle name="20% - akcent 5 95" xfId="1256"/>
    <cellStyle name="20% - akcent 5 95 2" xfId="5104"/>
    <cellStyle name="20% - akcent 5 96" xfId="1257"/>
    <cellStyle name="20% - akcent 5 96 2" xfId="5105"/>
    <cellStyle name="20% - akcent 5 97" xfId="1258"/>
    <cellStyle name="20% - akcent 5 97 2" xfId="5106"/>
    <cellStyle name="20% - akcent 5 98" xfId="1259"/>
    <cellStyle name="20% - akcent 5 98 2" xfId="5107"/>
    <cellStyle name="20% - akcent 5 99" xfId="1260"/>
    <cellStyle name="20% - akcent 5 99 2" xfId="5108"/>
    <cellStyle name="20% - akcent 6" xfId="1261" builtinId="50" customBuiltin="1"/>
    <cellStyle name="20% - akcent 6 10" xfId="1262"/>
    <cellStyle name="20% - akcent 6 10 2" xfId="1263"/>
    <cellStyle name="20% - akcent 6 10 2 2" xfId="5110"/>
    <cellStyle name="20% - akcent 6 10 3" xfId="5109"/>
    <cellStyle name="20% - akcent 6 100" xfId="1264"/>
    <cellStyle name="20% - akcent 6 100 2" xfId="5111"/>
    <cellStyle name="20% - akcent 6 101" xfId="1265"/>
    <cellStyle name="20% - akcent 6 101 2" xfId="5112"/>
    <cellStyle name="20% - akcent 6 102" xfId="1266"/>
    <cellStyle name="20% - akcent 6 102 2" xfId="5113"/>
    <cellStyle name="20% - akcent 6 103" xfId="1267"/>
    <cellStyle name="20% - akcent 6 103 2" xfId="5114"/>
    <cellStyle name="20% - akcent 6 104" xfId="1268"/>
    <cellStyle name="20% - akcent 6 104 2" xfId="5115"/>
    <cellStyle name="20% - akcent 6 105" xfId="1269"/>
    <cellStyle name="20% - akcent 6 105 2" xfId="5116"/>
    <cellStyle name="20% - akcent 6 106" xfId="1270"/>
    <cellStyle name="20% - akcent 6 106 2" xfId="5117"/>
    <cellStyle name="20% - akcent 6 107" xfId="1271"/>
    <cellStyle name="20% - akcent 6 107 2" xfId="5118"/>
    <cellStyle name="20% - akcent 6 108" xfId="1272"/>
    <cellStyle name="20% - akcent 6 108 2" xfId="5119"/>
    <cellStyle name="20% - akcent 6 109" xfId="1273"/>
    <cellStyle name="20% - akcent 6 109 2" xfId="5120"/>
    <cellStyle name="20% - akcent 6 11" xfId="1274"/>
    <cellStyle name="20% - akcent 6 11 2" xfId="1275"/>
    <cellStyle name="20% - akcent 6 11 2 2" xfId="5122"/>
    <cellStyle name="20% - akcent 6 11 3" xfId="5121"/>
    <cellStyle name="20% - akcent 6 110" xfId="1276"/>
    <cellStyle name="20% - akcent 6 110 2" xfId="5123"/>
    <cellStyle name="20% - akcent 6 111" xfId="1277"/>
    <cellStyle name="20% - akcent 6 111 2" xfId="5124"/>
    <cellStyle name="20% - akcent 6 112" xfId="1278"/>
    <cellStyle name="20% - akcent 6 112 2" xfId="5125"/>
    <cellStyle name="20% - akcent 6 113" xfId="1279"/>
    <cellStyle name="20% - akcent 6 113 2" xfId="5126"/>
    <cellStyle name="20% - akcent 6 114" xfId="1280"/>
    <cellStyle name="20% - akcent 6 114 2" xfId="5127"/>
    <cellStyle name="20% - akcent 6 115" xfId="1281"/>
    <cellStyle name="20% - akcent 6 115 2" xfId="5128"/>
    <cellStyle name="20% - akcent 6 116" xfId="1282"/>
    <cellStyle name="20% - akcent 6 116 2" xfId="5129"/>
    <cellStyle name="20% - akcent 6 117" xfId="1283"/>
    <cellStyle name="20% - akcent 6 117 2" xfId="5130"/>
    <cellStyle name="20% - akcent 6 118" xfId="1284"/>
    <cellStyle name="20% - akcent 6 118 2" xfId="5131"/>
    <cellStyle name="20% - akcent 6 119" xfId="1285"/>
    <cellStyle name="20% - akcent 6 119 2" xfId="5132"/>
    <cellStyle name="20% - akcent 6 12" xfId="1286"/>
    <cellStyle name="20% - akcent 6 12 2" xfId="1287"/>
    <cellStyle name="20% - akcent 6 12 2 2" xfId="5134"/>
    <cellStyle name="20% - akcent 6 12 3" xfId="5133"/>
    <cellStyle name="20% - akcent 6 120" xfId="1288"/>
    <cellStyle name="20% - akcent 6 120 2" xfId="5135"/>
    <cellStyle name="20% - akcent 6 121" xfId="1289"/>
    <cellStyle name="20% - akcent 6 121 2" xfId="5136"/>
    <cellStyle name="20% - akcent 6 122" xfId="1290"/>
    <cellStyle name="20% - akcent 6 122 2" xfId="5137"/>
    <cellStyle name="20% - akcent 6 123" xfId="1291"/>
    <cellStyle name="20% - akcent 6 123 2" xfId="5138"/>
    <cellStyle name="20% - akcent 6 124" xfId="1292"/>
    <cellStyle name="20% - akcent 6 124 2" xfId="5139"/>
    <cellStyle name="20% - akcent 6 125" xfId="1293"/>
    <cellStyle name="20% - akcent 6 125 2" xfId="5140"/>
    <cellStyle name="20% - akcent 6 126" xfId="1294"/>
    <cellStyle name="20% - akcent 6 126 2" xfId="5141"/>
    <cellStyle name="20% - akcent 6 127" xfId="1295"/>
    <cellStyle name="20% - akcent 6 127 2" xfId="5142"/>
    <cellStyle name="20% - akcent 6 128" xfId="1296"/>
    <cellStyle name="20% - akcent 6 128 2" xfId="5143"/>
    <cellStyle name="20% - akcent 6 129" xfId="1297"/>
    <cellStyle name="20% - akcent 6 129 2" xfId="5144"/>
    <cellStyle name="20% - akcent 6 13" xfId="1298"/>
    <cellStyle name="20% - akcent 6 13 2" xfId="1299"/>
    <cellStyle name="20% - akcent 6 13 2 2" xfId="5146"/>
    <cellStyle name="20% - akcent 6 13 3" xfId="5145"/>
    <cellStyle name="20% - akcent 6 130" xfId="1300"/>
    <cellStyle name="20% - akcent 6 130 2" xfId="5147"/>
    <cellStyle name="20% - akcent 6 131" xfId="1301"/>
    <cellStyle name="20% - akcent 6 131 2" xfId="5148"/>
    <cellStyle name="20% - akcent 6 132" xfId="1302"/>
    <cellStyle name="20% - akcent 6 132 2" xfId="5149"/>
    <cellStyle name="20% - akcent 6 133" xfId="1303"/>
    <cellStyle name="20% - akcent 6 133 2" xfId="5150"/>
    <cellStyle name="20% - akcent 6 134" xfId="1304"/>
    <cellStyle name="20% - akcent 6 134 2" xfId="5151"/>
    <cellStyle name="20% - akcent 6 135" xfId="1305"/>
    <cellStyle name="20% - akcent 6 135 2" xfId="5152"/>
    <cellStyle name="20% - akcent 6 136" xfId="1306"/>
    <cellStyle name="20% - akcent 6 136 2" xfId="5153"/>
    <cellStyle name="20% - akcent 6 137" xfId="1307"/>
    <cellStyle name="20% - akcent 6 137 2" xfId="5154"/>
    <cellStyle name="20% - akcent 6 138" xfId="1308"/>
    <cellStyle name="20% - akcent 6 138 2" xfId="5155"/>
    <cellStyle name="20% - akcent 6 139" xfId="1309"/>
    <cellStyle name="20% - akcent 6 139 2" xfId="5156"/>
    <cellStyle name="20% - akcent 6 14" xfId="1310"/>
    <cellStyle name="20% - akcent 6 14 2" xfId="1311"/>
    <cellStyle name="20% - akcent 6 14 2 2" xfId="5158"/>
    <cellStyle name="20% - akcent 6 14 3" xfId="5157"/>
    <cellStyle name="20% - akcent 6 140" xfId="1312"/>
    <cellStyle name="20% - akcent 6 140 2" xfId="5159"/>
    <cellStyle name="20% - akcent 6 141" xfId="1313"/>
    <cellStyle name="20% - akcent 6 141 2" xfId="5160"/>
    <cellStyle name="20% - akcent 6 142" xfId="1314"/>
    <cellStyle name="20% - akcent 6 142 2" xfId="5161"/>
    <cellStyle name="20% - akcent 6 143" xfId="1315"/>
    <cellStyle name="20% - akcent 6 143 2" xfId="5162"/>
    <cellStyle name="20% - akcent 6 144" xfId="1316"/>
    <cellStyle name="20% - akcent 6 144 2" xfId="5163"/>
    <cellStyle name="20% - akcent 6 145" xfId="1317"/>
    <cellStyle name="20% - akcent 6 145 2" xfId="5164"/>
    <cellStyle name="20% - akcent 6 146" xfId="1318"/>
    <cellStyle name="20% - akcent 6 146 2" xfId="5165"/>
    <cellStyle name="20% - akcent 6 147" xfId="1319"/>
    <cellStyle name="20% - akcent 6 147 2" xfId="5166"/>
    <cellStyle name="20% - akcent 6 148" xfId="1320"/>
    <cellStyle name="20% - akcent 6 148 2" xfId="5167"/>
    <cellStyle name="20% - akcent 6 149" xfId="1321"/>
    <cellStyle name="20% - akcent 6 149 2" xfId="5168"/>
    <cellStyle name="20% - akcent 6 15" xfId="1322"/>
    <cellStyle name="20% - akcent 6 15 2" xfId="1323"/>
    <cellStyle name="20% - akcent 6 15 2 2" xfId="5170"/>
    <cellStyle name="20% - akcent 6 15 3" xfId="5169"/>
    <cellStyle name="20% - akcent 6 150" xfId="1324"/>
    <cellStyle name="20% - akcent 6 150 2" xfId="5171"/>
    <cellStyle name="20% - akcent 6 151" xfId="1325"/>
    <cellStyle name="20% - akcent 6 151 2" xfId="5172"/>
    <cellStyle name="20% - akcent 6 152" xfId="1326"/>
    <cellStyle name="20% - akcent 6 152 2" xfId="5173"/>
    <cellStyle name="20% - akcent 6 153" xfId="1327"/>
    <cellStyle name="20% - akcent 6 153 2" xfId="5174"/>
    <cellStyle name="20% - akcent 6 154" xfId="1328"/>
    <cellStyle name="20% - akcent 6 154 2" xfId="5175"/>
    <cellStyle name="20% - akcent 6 155" xfId="1329"/>
    <cellStyle name="20% - akcent 6 155 2" xfId="5176"/>
    <cellStyle name="20% - akcent 6 156" xfId="1330"/>
    <cellStyle name="20% - akcent 6 156 2" xfId="5177"/>
    <cellStyle name="20% - akcent 6 157" xfId="1331"/>
    <cellStyle name="20% - akcent 6 157 2" xfId="5178"/>
    <cellStyle name="20% - akcent 6 158" xfId="1332"/>
    <cellStyle name="20% - akcent 6 158 2" xfId="5179"/>
    <cellStyle name="20% - akcent 6 159" xfId="1333"/>
    <cellStyle name="20% - akcent 6 159 2" xfId="5180"/>
    <cellStyle name="20% - akcent 6 16" xfId="1334"/>
    <cellStyle name="20% - akcent 6 16 2" xfId="1335"/>
    <cellStyle name="20% - akcent 6 16 2 2" xfId="5182"/>
    <cellStyle name="20% - akcent 6 16 3" xfId="5181"/>
    <cellStyle name="20% - akcent 6 160" xfId="1336"/>
    <cellStyle name="20% - akcent 6 160 2" xfId="5183"/>
    <cellStyle name="20% - akcent 6 161" xfId="1337"/>
    <cellStyle name="20% - akcent 6 161 2" xfId="5184"/>
    <cellStyle name="20% - akcent 6 162" xfId="1338"/>
    <cellStyle name="20% - akcent 6 162 2" xfId="5185"/>
    <cellStyle name="20% - akcent 6 163" xfId="1339"/>
    <cellStyle name="20% - akcent 6 163 2" xfId="5186"/>
    <cellStyle name="20% - akcent 6 164" xfId="1340"/>
    <cellStyle name="20% - akcent 6 164 2" xfId="5187"/>
    <cellStyle name="20% - akcent 6 165" xfId="1341"/>
    <cellStyle name="20% - akcent 6 165 2" xfId="5188"/>
    <cellStyle name="20% - akcent 6 166" xfId="1342"/>
    <cellStyle name="20% - akcent 6 166 2" xfId="5189"/>
    <cellStyle name="20% - akcent 6 167" xfId="1343"/>
    <cellStyle name="20% - akcent 6 167 2" xfId="5190"/>
    <cellStyle name="20% - akcent 6 168" xfId="1344"/>
    <cellStyle name="20% - akcent 6 168 2" xfId="5191"/>
    <cellStyle name="20% - akcent 6 169" xfId="1345"/>
    <cellStyle name="20% - akcent 6 169 2" xfId="5192"/>
    <cellStyle name="20% - akcent 6 17" xfId="1346"/>
    <cellStyle name="20% - akcent 6 17 2" xfId="1347"/>
    <cellStyle name="20% - akcent 6 17 2 2" xfId="5194"/>
    <cellStyle name="20% - akcent 6 17 3" xfId="5193"/>
    <cellStyle name="20% - akcent 6 170" xfId="1348"/>
    <cellStyle name="20% - akcent 6 170 2" xfId="5195"/>
    <cellStyle name="20% - akcent 6 171" xfId="1349"/>
    <cellStyle name="20% - akcent 6 171 2" xfId="5196"/>
    <cellStyle name="20% - akcent 6 172" xfId="1350"/>
    <cellStyle name="20% - akcent 6 172 2" xfId="5197"/>
    <cellStyle name="20% - akcent 6 173" xfId="1351"/>
    <cellStyle name="20% - akcent 6 173 2" xfId="5198"/>
    <cellStyle name="20% - akcent 6 174" xfId="1352"/>
    <cellStyle name="20% - akcent 6 174 2" xfId="5199"/>
    <cellStyle name="20% - akcent 6 175" xfId="1353"/>
    <cellStyle name="20% - akcent 6 175 2" xfId="5200"/>
    <cellStyle name="20% - akcent 6 176" xfId="1354"/>
    <cellStyle name="20% - akcent 6 176 2" xfId="5201"/>
    <cellStyle name="20% - akcent 6 177" xfId="1355"/>
    <cellStyle name="20% - akcent 6 177 2" xfId="5202"/>
    <cellStyle name="20% - akcent 6 178" xfId="1356"/>
    <cellStyle name="20% - akcent 6 178 2" xfId="5203"/>
    <cellStyle name="20% - akcent 6 179" xfId="1357"/>
    <cellStyle name="20% - akcent 6 179 2" xfId="5204"/>
    <cellStyle name="20% - akcent 6 18" xfId="1358"/>
    <cellStyle name="20% - akcent 6 18 2" xfId="1359"/>
    <cellStyle name="20% - akcent 6 18 2 2" xfId="5206"/>
    <cellStyle name="20% - akcent 6 18 3" xfId="5205"/>
    <cellStyle name="20% - akcent 6 180" xfId="1360"/>
    <cellStyle name="20% - akcent 6 180 2" xfId="5207"/>
    <cellStyle name="20% - akcent 6 181" xfId="1361"/>
    <cellStyle name="20% - akcent 6 181 2" xfId="5208"/>
    <cellStyle name="20% - akcent 6 182" xfId="1362"/>
    <cellStyle name="20% - akcent 6 182 2" xfId="5209"/>
    <cellStyle name="20% - akcent 6 183" xfId="1363"/>
    <cellStyle name="20% - akcent 6 183 2" xfId="5210"/>
    <cellStyle name="20% - akcent 6 184" xfId="1364"/>
    <cellStyle name="20% - akcent 6 184 2" xfId="5211"/>
    <cellStyle name="20% - akcent 6 185" xfId="1365"/>
    <cellStyle name="20% - akcent 6 185 2" xfId="5212"/>
    <cellStyle name="20% - akcent 6 186" xfId="1366"/>
    <cellStyle name="20% - akcent 6 186 2" xfId="5213"/>
    <cellStyle name="20% - akcent 6 187" xfId="1367"/>
    <cellStyle name="20% - akcent 6 187 2" xfId="5214"/>
    <cellStyle name="20% - akcent 6 188" xfId="1368"/>
    <cellStyle name="20% - akcent 6 188 2" xfId="5215"/>
    <cellStyle name="20% - akcent 6 189" xfId="1369"/>
    <cellStyle name="20% - akcent 6 189 2" xfId="5216"/>
    <cellStyle name="20% - akcent 6 19" xfId="1370"/>
    <cellStyle name="20% - akcent 6 19 2" xfId="1371"/>
    <cellStyle name="20% - akcent 6 19 2 2" xfId="5218"/>
    <cellStyle name="20% - akcent 6 19 3" xfId="5217"/>
    <cellStyle name="20% - akcent 6 190" xfId="1372"/>
    <cellStyle name="20% - akcent 6 190 2" xfId="5219"/>
    <cellStyle name="20% - akcent 6 191" xfId="1373"/>
    <cellStyle name="20% - akcent 6 191 2" xfId="5220"/>
    <cellStyle name="20% - akcent 6 192" xfId="1374"/>
    <cellStyle name="20% - akcent 6 192 2" xfId="5221"/>
    <cellStyle name="20% - akcent 6 193" xfId="1375"/>
    <cellStyle name="20% - akcent 6 193 2" xfId="5222"/>
    <cellStyle name="20% - akcent 6 194" xfId="1376"/>
    <cellStyle name="20% - akcent 6 194 2" xfId="5223"/>
    <cellStyle name="20% - akcent 6 195" xfId="3847"/>
    <cellStyle name="20% - akcent 6 196" xfId="7122"/>
    <cellStyle name="20% - akcent 6 2" xfId="1377"/>
    <cellStyle name="20% - akcent 6 2 2" xfId="1378"/>
    <cellStyle name="20% - akcent 6 2 2 2" xfId="5225"/>
    <cellStyle name="20% - akcent 6 2 3" xfId="5224"/>
    <cellStyle name="20% - akcent 6 20" xfId="1379"/>
    <cellStyle name="20% - akcent 6 20 2" xfId="1380"/>
    <cellStyle name="20% - akcent 6 20 2 2" xfId="5227"/>
    <cellStyle name="20% - akcent 6 20 3" xfId="5226"/>
    <cellStyle name="20% - akcent 6 21" xfId="1381"/>
    <cellStyle name="20% - akcent 6 21 2" xfId="1382"/>
    <cellStyle name="20% - akcent 6 21 2 2" xfId="5229"/>
    <cellStyle name="20% - akcent 6 21 3" xfId="5228"/>
    <cellStyle name="20% - akcent 6 22" xfId="1383"/>
    <cellStyle name="20% - akcent 6 22 2" xfId="1384"/>
    <cellStyle name="20% - akcent 6 22 2 2" xfId="5231"/>
    <cellStyle name="20% - akcent 6 22 3" xfId="5230"/>
    <cellStyle name="20% - akcent 6 23" xfId="1385"/>
    <cellStyle name="20% - akcent 6 23 2" xfId="1386"/>
    <cellStyle name="20% - akcent 6 23 2 2" xfId="5233"/>
    <cellStyle name="20% - akcent 6 23 3" xfId="5232"/>
    <cellStyle name="20% - akcent 6 24" xfId="1387"/>
    <cellStyle name="20% - akcent 6 24 2" xfId="1388"/>
    <cellStyle name="20% - akcent 6 24 2 2" xfId="5235"/>
    <cellStyle name="20% - akcent 6 24 3" xfId="5234"/>
    <cellStyle name="20% - akcent 6 25" xfId="1389"/>
    <cellStyle name="20% - akcent 6 25 2" xfId="1390"/>
    <cellStyle name="20% - akcent 6 25 2 2" xfId="5237"/>
    <cellStyle name="20% - akcent 6 25 3" xfId="5236"/>
    <cellStyle name="20% - akcent 6 26" xfId="1391"/>
    <cellStyle name="20% - akcent 6 26 2" xfId="1392"/>
    <cellStyle name="20% - akcent 6 26 2 2" xfId="5239"/>
    <cellStyle name="20% - akcent 6 26 3" xfId="5238"/>
    <cellStyle name="20% - akcent 6 27" xfId="1393"/>
    <cellStyle name="20% - akcent 6 27 2" xfId="1394"/>
    <cellStyle name="20% - akcent 6 27 2 2" xfId="5241"/>
    <cellStyle name="20% - akcent 6 27 3" xfId="5240"/>
    <cellStyle name="20% - akcent 6 28" xfId="1395"/>
    <cellStyle name="20% - akcent 6 28 2" xfId="1396"/>
    <cellStyle name="20% - akcent 6 28 2 2" xfId="5243"/>
    <cellStyle name="20% - akcent 6 28 3" xfId="5242"/>
    <cellStyle name="20% - akcent 6 29" xfId="1397"/>
    <cellStyle name="20% - akcent 6 29 2" xfId="1398"/>
    <cellStyle name="20% - akcent 6 29 2 2" xfId="5245"/>
    <cellStyle name="20% - akcent 6 29 3" xfId="5244"/>
    <cellStyle name="20% - akcent 6 3" xfId="1399"/>
    <cellStyle name="20% - akcent 6 3 2" xfId="1400"/>
    <cellStyle name="20% - akcent 6 3 2 2" xfId="5247"/>
    <cellStyle name="20% - akcent 6 3 3" xfId="5246"/>
    <cellStyle name="20% - akcent 6 30" xfId="1401"/>
    <cellStyle name="20% - akcent 6 30 2" xfId="1402"/>
    <cellStyle name="20% - akcent 6 30 2 2" xfId="5249"/>
    <cellStyle name="20% - akcent 6 30 3" xfId="5248"/>
    <cellStyle name="20% - akcent 6 31" xfId="1403"/>
    <cellStyle name="20% - akcent 6 31 2" xfId="1404"/>
    <cellStyle name="20% - akcent 6 31 2 2" xfId="5251"/>
    <cellStyle name="20% - akcent 6 31 3" xfId="5250"/>
    <cellStyle name="20% - akcent 6 32" xfId="1405"/>
    <cellStyle name="20% - akcent 6 32 2" xfId="1406"/>
    <cellStyle name="20% - akcent 6 32 2 2" xfId="5253"/>
    <cellStyle name="20% - akcent 6 32 3" xfId="5252"/>
    <cellStyle name="20% - akcent 6 33" xfId="1407"/>
    <cellStyle name="20% - akcent 6 33 2" xfId="1408"/>
    <cellStyle name="20% - akcent 6 33 2 2" xfId="5255"/>
    <cellStyle name="20% - akcent 6 33 3" xfId="5254"/>
    <cellStyle name="20% - akcent 6 34" xfId="1409"/>
    <cellStyle name="20% - akcent 6 34 2" xfId="1410"/>
    <cellStyle name="20% - akcent 6 34 2 2" xfId="5257"/>
    <cellStyle name="20% - akcent 6 34 3" xfId="5256"/>
    <cellStyle name="20% - akcent 6 35" xfId="1411"/>
    <cellStyle name="20% - akcent 6 35 2" xfId="1412"/>
    <cellStyle name="20% - akcent 6 35 2 2" xfId="5259"/>
    <cellStyle name="20% - akcent 6 35 3" xfId="5258"/>
    <cellStyle name="20% - akcent 6 36" xfId="1413"/>
    <cellStyle name="20% - akcent 6 36 2" xfId="1414"/>
    <cellStyle name="20% - akcent 6 36 2 2" xfId="5261"/>
    <cellStyle name="20% - akcent 6 36 3" xfId="5260"/>
    <cellStyle name="20% - akcent 6 37" xfId="1415"/>
    <cellStyle name="20% - akcent 6 37 2" xfId="1416"/>
    <cellStyle name="20% - akcent 6 37 2 2" xfId="5263"/>
    <cellStyle name="20% - akcent 6 37 3" xfId="5262"/>
    <cellStyle name="20% - akcent 6 38" xfId="1417"/>
    <cellStyle name="20% - akcent 6 38 2" xfId="1418"/>
    <cellStyle name="20% - akcent 6 38 2 2" xfId="5265"/>
    <cellStyle name="20% - akcent 6 38 3" xfId="5264"/>
    <cellStyle name="20% - akcent 6 39" xfId="1419"/>
    <cellStyle name="20% - akcent 6 39 2" xfId="1420"/>
    <cellStyle name="20% - akcent 6 39 2 2" xfId="5267"/>
    <cellStyle name="20% - akcent 6 39 3" xfId="5266"/>
    <cellStyle name="20% - akcent 6 4" xfId="1421"/>
    <cellStyle name="20% - akcent 6 4 2" xfId="1422"/>
    <cellStyle name="20% - akcent 6 4 2 2" xfId="5269"/>
    <cellStyle name="20% - akcent 6 4 3" xfId="5268"/>
    <cellStyle name="20% - akcent 6 40" xfId="1423"/>
    <cellStyle name="20% - akcent 6 40 2" xfId="1424"/>
    <cellStyle name="20% - akcent 6 40 2 2" xfId="5271"/>
    <cellStyle name="20% - akcent 6 40 3" xfId="5270"/>
    <cellStyle name="20% - akcent 6 41" xfId="1425"/>
    <cellStyle name="20% - akcent 6 41 2" xfId="1426"/>
    <cellStyle name="20% - akcent 6 41 2 2" xfId="5273"/>
    <cellStyle name="20% - akcent 6 41 3" xfId="5272"/>
    <cellStyle name="20% - akcent 6 42" xfId="1427"/>
    <cellStyle name="20% - akcent 6 42 2" xfId="1428"/>
    <cellStyle name="20% - akcent 6 42 2 2" xfId="5275"/>
    <cellStyle name="20% - akcent 6 42 3" xfId="5274"/>
    <cellStyle name="20% - akcent 6 43" xfId="1429"/>
    <cellStyle name="20% - akcent 6 43 2" xfId="1430"/>
    <cellStyle name="20% - akcent 6 43 2 2" xfId="5277"/>
    <cellStyle name="20% - akcent 6 43 3" xfId="5276"/>
    <cellStyle name="20% - akcent 6 44" xfId="1431"/>
    <cellStyle name="20% - akcent 6 44 2" xfId="1432"/>
    <cellStyle name="20% - akcent 6 44 2 2" xfId="5279"/>
    <cellStyle name="20% - akcent 6 44 3" xfId="5278"/>
    <cellStyle name="20% - akcent 6 45" xfId="1433"/>
    <cellStyle name="20% - akcent 6 45 2" xfId="1434"/>
    <cellStyle name="20% - akcent 6 45 2 2" xfId="5281"/>
    <cellStyle name="20% - akcent 6 45 3" xfId="5280"/>
    <cellStyle name="20% - akcent 6 46" xfId="1435"/>
    <cellStyle name="20% - akcent 6 46 2" xfId="1436"/>
    <cellStyle name="20% - akcent 6 46 2 2" xfId="5283"/>
    <cellStyle name="20% - akcent 6 46 3" xfId="5282"/>
    <cellStyle name="20% - akcent 6 47" xfId="1437"/>
    <cellStyle name="20% - akcent 6 47 2" xfId="1438"/>
    <cellStyle name="20% - akcent 6 47 2 2" xfId="5285"/>
    <cellStyle name="20% - akcent 6 47 3" xfId="5284"/>
    <cellStyle name="20% - akcent 6 48" xfId="1439"/>
    <cellStyle name="20% - akcent 6 48 2" xfId="1440"/>
    <cellStyle name="20% - akcent 6 48 2 2" xfId="5287"/>
    <cellStyle name="20% - akcent 6 48 3" xfId="5286"/>
    <cellStyle name="20% - akcent 6 49" xfId="1441"/>
    <cellStyle name="20% - akcent 6 49 2" xfId="1442"/>
    <cellStyle name="20% - akcent 6 49 2 2" xfId="5289"/>
    <cellStyle name="20% - akcent 6 49 3" xfId="5288"/>
    <cellStyle name="20% - akcent 6 5" xfId="1443"/>
    <cellStyle name="20% - akcent 6 5 2" xfId="1444"/>
    <cellStyle name="20% - akcent 6 5 2 2" xfId="5291"/>
    <cellStyle name="20% - akcent 6 5 3" xfId="5290"/>
    <cellStyle name="20% - akcent 6 50" xfId="1445"/>
    <cellStyle name="20% - akcent 6 50 2" xfId="1446"/>
    <cellStyle name="20% - akcent 6 50 2 2" xfId="5293"/>
    <cellStyle name="20% - akcent 6 50 3" xfId="5292"/>
    <cellStyle name="20% - akcent 6 51" xfId="1447"/>
    <cellStyle name="20% - akcent 6 51 2" xfId="1448"/>
    <cellStyle name="20% - akcent 6 51 2 2" xfId="5295"/>
    <cellStyle name="20% - akcent 6 51 3" xfId="5294"/>
    <cellStyle name="20% - akcent 6 52" xfId="1449"/>
    <cellStyle name="20% - akcent 6 52 2" xfId="1450"/>
    <cellStyle name="20% - akcent 6 52 2 2" xfId="5297"/>
    <cellStyle name="20% - akcent 6 52 3" xfId="5296"/>
    <cellStyle name="20% - akcent 6 53" xfId="1451"/>
    <cellStyle name="20% - akcent 6 53 2" xfId="1452"/>
    <cellStyle name="20% - akcent 6 53 2 2" xfId="5299"/>
    <cellStyle name="20% - akcent 6 53 3" xfId="5298"/>
    <cellStyle name="20% - akcent 6 54" xfId="1453"/>
    <cellStyle name="20% - akcent 6 54 2" xfId="1454"/>
    <cellStyle name="20% - akcent 6 54 2 2" xfId="5301"/>
    <cellStyle name="20% - akcent 6 54 3" xfId="5300"/>
    <cellStyle name="20% - akcent 6 55" xfId="1455"/>
    <cellStyle name="20% - akcent 6 55 2" xfId="1456"/>
    <cellStyle name="20% - akcent 6 55 2 2" xfId="5303"/>
    <cellStyle name="20% - akcent 6 55 3" xfId="5302"/>
    <cellStyle name="20% - akcent 6 56" xfId="1457"/>
    <cellStyle name="20% - akcent 6 56 2" xfId="1458"/>
    <cellStyle name="20% - akcent 6 56 2 2" xfId="5305"/>
    <cellStyle name="20% - akcent 6 56 3" xfId="5304"/>
    <cellStyle name="20% - akcent 6 57" xfId="1459"/>
    <cellStyle name="20% - akcent 6 57 2" xfId="1460"/>
    <cellStyle name="20% - akcent 6 57 2 2" xfId="5307"/>
    <cellStyle name="20% - akcent 6 57 3" xfId="5306"/>
    <cellStyle name="20% - akcent 6 58" xfId="1461"/>
    <cellStyle name="20% - akcent 6 58 2" xfId="1462"/>
    <cellStyle name="20% - akcent 6 58 2 2" xfId="5309"/>
    <cellStyle name="20% - akcent 6 58 3" xfId="5308"/>
    <cellStyle name="20% - akcent 6 59" xfId="1463"/>
    <cellStyle name="20% - akcent 6 59 2" xfId="1464"/>
    <cellStyle name="20% - akcent 6 59 2 2" xfId="5311"/>
    <cellStyle name="20% - akcent 6 59 3" xfId="5310"/>
    <cellStyle name="20% - akcent 6 6" xfId="1465"/>
    <cellStyle name="20% - akcent 6 6 2" xfId="1466"/>
    <cellStyle name="20% - akcent 6 6 2 2" xfId="5313"/>
    <cellStyle name="20% - akcent 6 6 3" xfId="5312"/>
    <cellStyle name="20% - akcent 6 60" xfId="1467"/>
    <cellStyle name="20% - akcent 6 60 2" xfId="5314"/>
    <cellStyle name="20% - akcent 6 61" xfId="1468"/>
    <cellStyle name="20% - akcent 6 61 2" xfId="5315"/>
    <cellStyle name="20% - akcent 6 62" xfId="1469"/>
    <cellStyle name="20% - akcent 6 62 2" xfId="5316"/>
    <cellStyle name="20% - akcent 6 63" xfId="1470"/>
    <cellStyle name="20% - akcent 6 63 2" xfId="5317"/>
    <cellStyle name="20% - akcent 6 64" xfId="1471"/>
    <cellStyle name="20% - akcent 6 64 2" xfId="5318"/>
    <cellStyle name="20% - akcent 6 65" xfId="1472"/>
    <cellStyle name="20% - akcent 6 65 2" xfId="5319"/>
    <cellStyle name="20% - akcent 6 66" xfId="1473"/>
    <cellStyle name="20% - akcent 6 66 2" xfId="5320"/>
    <cellStyle name="20% - akcent 6 67" xfId="1474"/>
    <cellStyle name="20% - akcent 6 67 2" xfId="5321"/>
    <cellStyle name="20% - akcent 6 68" xfId="1475"/>
    <cellStyle name="20% - akcent 6 68 2" xfId="5322"/>
    <cellStyle name="20% - akcent 6 69" xfId="1476"/>
    <cellStyle name="20% - akcent 6 69 2" xfId="5323"/>
    <cellStyle name="20% - akcent 6 7" xfId="1477"/>
    <cellStyle name="20% - akcent 6 7 2" xfId="1478"/>
    <cellStyle name="20% - akcent 6 7 2 2" xfId="5325"/>
    <cellStyle name="20% - akcent 6 7 3" xfId="5324"/>
    <cellStyle name="20% - akcent 6 70" xfId="1479"/>
    <cellStyle name="20% - akcent 6 70 2" xfId="5326"/>
    <cellStyle name="20% - akcent 6 71" xfId="1480"/>
    <cellStyle name="20% - akcent 6 71 2" xfId="5327"/>
    <cellStyle name="20% - akcent 6 72" xfId="1481"/>
    <cellStyle name="20% - akcent 6 72 2" xfId="5328"/>
    <cellStyle name="20% - akcent 6 73" xfId="1482"/>
    <cellStyle name="20% - akcent 6 73 2" xfId="5329"/>
    <cellStyle name="20% - akcent 6 74" xfId="1483"/>
    <cellStyle name="20% - akcent 6 74 2" xfId="5330"/>
    <cellStyle name="20% - akcent 6 75" xfId="1484"/>
    <cellStyle name="20% - akcent 6 75 2" xfId="5331"/>
    <cellStyle name="20% - akcent 6 76" xfId="1485"/>
    <cellStyle name="20% - akcent 6 76 2" xfId="5332"/>
    <cellStyle name="20% - akcent 6 77" xfId="1486"/>
    <cellStyle name="20% - akcent 6 77 2" xfId="5333"/>
    <cellStyle name="20% - akcent 6 78" xfId="1487"/>
    <cellStyle name="20% - akcent 6 78 2" xfId="5334"/>
    <cellStyle name="20% - akcent 6 79" xfId="1488"/>
    <cellStyle name="20% - akcent 6 79 2" xfId="5335"/>
    <cellStyle name="20% - akcent 6 8" xfId="1489"/>
    <cellStyle name="20% - akcent 6 8 2" xfId="1490"/>
    <cellStyle name="20% - akcent 6 8 2 2" xfId="5337"/>
    <cellStyle name="20% - akcent 6 8 3" xfId="5336"/>
    <cellStyle name="20% - akcent 6 80" xfId="1491"/>
    <cellStyle name="20% - akcent 6 80 2" xfId="5338"/>
    <cellStyle name="20% - akcent 6 81" xfId="1492"/>
    <cellStyle name="20% - akcent 6 81 2" xfId="5339"/>
    <cellStyle name="20% - akcent 6 82" xfId="1493"/>
    <cellStyle name="20% - akcent 6 82 2" xfId="5340"/>
    <cellStyle name="20% - akcent 6 83" xfId="1494"/>
    <cellStyle name="20% - akcent 6 83 2" xfId="5341"/>
    <cellStyle name="20% - akcent 6 84" xfId="1495"/>
    <cellStyle name="20% - akcent 6 84 2" xfId="5342"/>
    <cellStyle name="20% - akcent 6 85" xfId="1496"/>
    <cellStyle name="20% - akcent 6 85 2" xfId="5343"/>
    <cellStyle name="20% - akcent 6 86" xfId="1497"/>
    <cellStyle name="20% - akcent 6 86 2" xfId="5344"/>
    <cellStyle name="20% - akcent 6 87" xfId="1498"/>
    <cellStyle name="20% - akcent 6 87 2" xfId="5345"/>
    <cellStyle name="20% - akcent 6 88" xfId="1499"/>
    <cellStyle name="20% - akcent 6 88 2" xfId="5346"/>
    <cellStyle name="20% - akcent 6 89" xfId="1500"/>
    <cellStyle name="20% - akcent 6 89 2" xfId="5347"/>
    <cellStyle name="20% - akcent 6 9" xfId="1501"/>
    <cellStyle name="20% - akcent 6 9 2" xfId="1502"/>
    <cellStyle name="20% - akcent 6 9 2 2" xfId="5349"/>
    <cellStyle name="20% - akcent 6 9 3" xfId="5348"/>
    <cellStyle name="20% - akcent 6 90" xfId="1503"/>
    <cellStyle name="20% - akcent 6 90 2" xfId="5350"/>
    <cellStyle name="20% - akcent 6 91" xfId="1504"/>
    <cellStyle name="20% - akcent 6 91 2" xfId="5351"/>
    <cellStyle name="20% - akcent 6 92" xfId="1505"/>
    <cellStyle name="20% - akcent 6 92 2" xfId="5352"/>
    <cellStyle name="20% - akcent 6 93" xfId="1506"/>
    <cellStyle name="20% - akcent 6 93 2" xfId="5353"/>
    <cellStyle name="20% - akcent 6 94" xfId="1507"/>
    <cellStyle name="20% - akcent 6 94 2" xfId="5354"/>
    <cellStyle name="20% - akcent 6 95" xfId="1508"/>
    <cellStyle name="20% - akcent 6 95 2" xfId="5355"/>
    <cellStyle name="20% - akcent 6 96" xfId="1509"/>
    <cellStyle name="20% - akcent 6 96 2" xfId="5356"/>
    <cellStyle name="20% - akcent 6 97" xfId="1510"/>
    <cellStyle name="20% - akcent 6 97 2" xfId="5357"/>
    <cellStyle name="20% - akcent 6 98" xfId="1511"/>
    <cellStyle name="20% - akcent 6 98 2" xfId="5358"/>
    <cellStyle name="20% - akcent 6 99" xfId="1512"/>
    <cellStyle name="20% - akcent 6 99 2" xfId="5359"/>
    <cellStyle name="40% - akcent 1" xfId="1513" builtinId="31" customBuiltin="1"/>
    <cellStyle name="40% - akcent 1 10" xfId="1514"/>
    <cellStyle name="40% - akcent 1 10 2" xfId="1515"/>
    <cellStyle name="40% - akcent 1 10 2 2" xfId="5361"/>
    <cellStyle name="40% - akcent 1 10 3" xfId="5360"/>
    <cellStyle name="40% - akcent 1 100" xfId="1516"/>
    <cellStyle name="40% - akcent 1 100 2" xfId="5362"/>
    <cellStyle name="40% - akcent 1 101" xfId="1517"/>
    <cellStyle name="40% - akcent 1 101 2" xfId="5363"/>
    <cellStyle name="40% - akcent 1 102" xfId="1518"/>
    <cellStyle name="40% - akcent 1 102 2" xfId="5364"/>
    <cellStyle name="40% - akcent 1 103" xfId="1519"/>
    <cellStyle name="40% - akcent 1 103 2" xfId="5365"/>
    <cellStyle name="40% - akcent 1 104" xfId="1520"/>
    <cellStyle name="40% - akcent 1 104 2" xfId="5366"/>
    <cellStyle name="40% - akcent 1 105" xfId="1521"/>
    <cellStyle name="40% - akcent 1 105 2" xfId="5367"/>
    <cellStyle name="40% - akcent 1 106" xfId="1522"/>
    <cellStyle name="40% - akcent 1 106 2" xfId="5368"/>
    <cellStyle name="40% - akcent 1 107" xfId="1523"/>
    <cellStyle name="40% - akcent 1 107 2" xfId="5369"/>
    <cellStyle name="40% - akcent 1 108" xfId="1524"/>
    <cellStyle name="40% - akcent 1 108 2" xfId="5370"/>
    <cellStyle name="40% - akcent 1 109" xfId="1525"/>
    <cellStyle name="40% - akcent 1 109 2" xfId="5371"/>
    <cellStyle name="40% - akcent 1 11" xfId="1526"/>
    <cellStyle name="40% - akcent 1 11 2" xfId="1527"/>
    <cellStyle name="40% - akcent 1 11 2 2" xfId="5373"/>
    <cellStyle name="40% - akcent 1 11 3" xfId="5372"/>
    <cellStyle name="40% - akcent 1 110" xfId="1528"/>
    <cellStyle name="40% - akcent 1 110 2" xfId="5374"/>
    <cellStyle name="40% - akcent 1 111" xfId="1529"/>
    <cellStyle name="40% - akcent 1 111 2" xfId="5375"/>
    <cellStyle name="40% - akcent 1 112" xfId="1530"/>
    <cellStyle name="40% - akcent 1 112 2" xfId="5376"/>
    <cellStyle name="40% - akcent 1 113" xfId="1531"/>
    <cellStyle name="40% - akcent 1 113 2" xfId="5377"/>
    <cellStyle name="40% - akcent 1 114" xfId="1532"/>
    <cellStyle name="40% - akcent 1 114 2" xfId="5378"/>
    <cellStyle name="40% - akcent 1 115" xfId="1533"/>
    <cellStyle name="40% - akcent 1 115 2" xfId="5379"/>
    <cellStyle name="40% - akcent 1 116" xfId="1534"/>
    <cellStyle name="40% - akcent 1 116 2" xfId="5380"/>
    <cellStyle name="40% - akcent 1 117" xfId="1535"/>
    <cellStyle name="40% - akcent 1 117 2" xfId="5381"/>
    <cellStyle name="40% - akcent 1 118" xfId="1536"/>
    <cellStyle name="40% - akcent 1 118 2" xfId="5382"/>
    <cellStyle name="40% - akcent 1 119" xfId="1537"/>
    <cellStyle name="40% - akcent 1 119 2" xfId="5383"/>
    <cellStyle name="40% - akcent 1 12" xfId="1538"/>
    <cellStyle name="40% - akcent 1 12 2" xfId="1539"/>
    <cellStyle name="40% - akcent 1 12 2 2" xfId="5385"/>
    <cellStyle name="40% - akcent 1 12 3" xfId="5384"/>
    <cellStyle name="40% - akcent 1 120" xfId="1540"/>
    <cellStyle name="40% - akcent 1 120 2" xfId="5386"/>
    <cellStyle name="40% - akcent 1 121" xfId="1541"/>
    <cellStyle name="40% - akcent 1 121 2" xfId="5387"/>
    <cellStyle name="40% - akcent 1 122" xfId="1542"/>
    <cellStyle name="40% - akcent 1 122 2" xfId="5388"/>
    <cellStyle name="40% - akcent 1 123" xfId="1543"/>
    <cellStyle name="40% - akcent 1 123 2" xfId="5389"/>
    <cellStyle name="40% - akcent 1 124" xfId="1544"/>
    <cellStyle name="40% - akcent 1 124 2" xfId="5390"/>
    <cellStyle name="40% - akcent 1 125" xfId="1545"/>
    <cellStyle name="40% - akcent 1 125 2" xfId="5391"/>
    <cellStyle name="40% - akcent 1 126" xfId="1546"/>
    <cellStyle name="40% - akcent 1 126 2" xfId="5392"/>
    <cellStyle name="40% - akcent 1 127" xfId="1547"/>
    <cellStyle name="40% - akcent 1 127 2" xfId="5393"/>
    <cellStyle name="40% - akcent 1 128" xfId="1548"/>
    <cellStyle name="40% - akcent 1 128 2" xfId="5394"/>
    <cellStyle name="40% - akcent 1 129" xfId="1549"/>
    <cellStyle name="40% - akcent 1 129 2" xfId="5395"/>
    <cellStyle name="40% - akcent 1 13" xfId="1550"/>
    <cellStyle name="40% - akcent 1 13 2" xfId="1551"/>
    <cellStyle name="40% - akcent 1 13 2 2" xfId="5397"/>
    <cellStyle name="40% - akcent 1 13 3" xfId="5396"/>
    <cellStyle name="40% - akcent 1 130" xfId="1552"/>
    <cellStyle name="40% - akcent 1 130 2" xfId="5398"/>
    <cellStyle name="40% - akcent 1 131" xfId="1553"/>
    <cellStyle name="40% - akcent 1 131 2" xfId="5399"/>
    <cellStyle name="40% - akcent 1 132" xfId="1554"/>
    <cellStyle name="40% - akcent 1 132 2" xfId="5400"/>
    <cellStyle name="40% - akcent 1 133" xfId="1555"/>
    <cellStyle name="40% - akcent 1 133 2" xfId="5401"/>
    <cellStyle name="40% - akcent 1 134" xfId="1556"/>
    <cellStyle name="40% - akcent 1 134 2" xfId="5402"/>
    <cellStyle name="40% - akcent 1 135" xfId="1557"/>
    <cellStyle name="40% - akcent 1 135 2" xfId="5403"/>
    <cellStyle name="40% - akcent 1 136" xfId="1558"/>
    <cellStyle name="40% - akcent 1 136 2" xfId="5404"/>
    <cellStyle name="40% - akcent 1 137" xfId="1559"/>
    <cellStyle name="40% - akcent 1 137 2" xfId="5405"/>
    <cellStyle name="40% - akcent 1 138" xfId="1560"/>
    <cellStyle name="40% - akcent 1 138 2" xfId="5406"/>
    <cellStyle name="40% - akcent 1 139" xfId="1561"/>
    <cellStyle name="40% - akcent 1 139 2" xfId="5407"/>
    <cellStyle name="40% - akcent 1 14" xfId="1562"/>
    <cellStyle name="40% - akcent 1 14 2" xfId="1563"/>
    <cellStyle name="40% - akcent 1 14 2 2" xfId="5409"/>
    <cellStyle name="40% - akcent 1 14 3" xfId="5408"/>
    <cellStyle name="40% - akcent 1 140" xfId="1564"/>
    <cellStyle name="40% - akcent 1 140 2" xfId="5410"/>
    <cellStyle name="40% - akcent 1 141" xfId="1565"/>
    <cellStyle name="40% - akcent 1 141 2" xfId="5411"/>
    <cellStyle name="40% - akcent 1 142" xfId="1566"/>
    <cellStyle name="40% - akcent 1 142 2" xfId="5412"/>
    <cellStyle name="40% - akcent 1 143" xfId="1567"/>
    <cellStyle name="40% - akcent 1 143 2" xfId="5413"/>
    <cellStyle name="40% - akcent 1 144" xfId="1568"/>
    <cellStyle name="40% - akcent 1 144 2" xfId="5414"/>
    <cellStyle name="40% - akcent 1 145" xfId="1569"/>
    <cellStyle name="40% - akcent 1 145 2" xfId="5415"/>
    <cellStyle name="40% - akcent 1 146" xfId="1570"/>
    <cellStyle name="40% - akcent 1 146 2" xfId="5416"/>
    <cellStyle name="40% - akcent 1 147" xfId="1571"/>
    <cellStyle name="40% - akcent 1 147 2" xfId="5417"/>
    <cellStyle name="40% - akcent 1 148" xfId="1572"/>
    <cellStyle name="40% - akcent 1 148 2" xfId="5418"/>
    <cellStyle name="40% - akcent 1 149" xfId="1573"/>
    <cellStyle name="40% - akcent 1 149 2" xfId="5419"/>
    <cellStyle name="40% - akcent 1 15" xfId="1574"/>
    <cellStyle name="40% - akcent 1 15 2" xfId="1575"/>
    <cellStyle name="40% - akcent 1 15 2 2" xfId="5421"/>
    <cellStyle name="40% - akcent 1 15 3" xfId="5420"/>
    <cellStyle name="40% - akcent 1 150" xfId="1576"/>
    <cellStyle name="40% - akcent 1 150 2" xfId="5422"/>
    <cellStyle name="40% - akcent 1 151" xfId="1577"/>
    <cellStyle name="40% - akcent 1 151 2" xfId="5423"/>
    <cellStyle name="40% - akcent 1 152" xfId="1578"/>
    <cellStyle name="40% - akcent 1 152 2" xfId="5424"/>
    <cellStyle name="40% - akcent 1 153" xfId="1579"/>
    <cellStyle name="40% - akcent 1 153 2" xfId="5425"/>
    <cellStyle name="40% - akcent 1 154" xfId="1580"/>
    <cellStyle name="40% - akcent 1 154 2" xfId="5426"/>
    <cellStyle name="40% - akcent 1 155" xfId="1581"/>
    <cellStyle name="40% - akcent 1 155 2" xfId="5427"/>
    <cellStyle name="40% - akcent 1 156" xfId="1582"/>
    <cellStyle name="40% - akcent 1 156 2" xfId="5428"/>
    <cellStyle name="40% - akcent 1 157" xfId="1583"/>
    <cellStyle name="40% - akcent 1 157 2" xfId="5429"/>
    <cellStyle name="40% - akcent 1 158" xfId="1584"/>
    <cellStyle name="40% - akcent 1 158 2" xfId="5430"/>
    <cellStyle name="40% - akcent 1 159" xfId="1585"/>
    <cellStyle name="40% - akcent 1 159 2" xfId="5431"/>
    <cellStyle name="40% - akcent 1 16" xfId="1586"/>
    <cellStyle name="40% - akcent 1 16 2" xfId="1587"/>
    <cellStyle name="40% - akcent 1 16 2 2" xfId="5433"/>
    <cellStyle name="40% - akcent 1 16 3" xfId="5432"/>
    <cellStyle name="40% - akcent 1 160" xfId="1588"/>
    <cellStyle name="40% - akcent 1 160 2" xfId="5434"/>
    <cellStyle name="40% - akcent 1 161" xfId="1589"/>
    <cellStyle name="40% - akcent 1 161 2" xfId="5435"/>
    <cellStyle name="40% - akcent 1 162" xfId="1590"/>
    <cellStyle name="40% - akcent 1 162 2" xfId="5436"/>
    <cellStyle name="40% - akcent 1 163" xfId="1591"/>
    <cellStyle name="40% - akcent 1 163 2" xfId="5437"/>
    <cellStyle name="40% - akcent 1 164" xfId="1592"/>
    <cellStyle name="40% - akcent 1 164 2" xfId="5438"/>
    <cellStyle name="40% - akcent 1 165" xfId="1593"/>
    <cellStyle name="40% - akcent 1 165 2" xfId="5439"/>
    <cellStyle name="40% - akcent 1 166" xfId="1594"/>
    <cellStyle name="40% - akcent 1 166 2" xfId="5440"/>
    <cellStyle name="40% - akcent 1 167" xfId="1595"/>
    <cellStyle name="40% - akcent 1 167 2" xfId="5441"/>
    <cellStyle name="40% - akcent 1 168" xfId="1596"/>
    <cellStyle name="40% - akcent 1 168 2" xfId="5442"/>
    <cellStyle name="40% - akcent 1 169" xfId="1597"/>
    <cellStyle name="40% - akcent 1 169 2" xfId="5443"/>
    <cellStyle name="40% - akcent 1 17" xfId="1598"/>
    <cellStyle name="40% - akcent 1 17 2" xfId="1599"/>
    <cellStyle name="40% - akcent 1 17 2 2" xfId="5445"/>
    <cellStyle name="40% - akcent 1 17 3" xfId="5444"/>
    <cellStyle name="40% - akcent 1 170" xfId="1600"/>
    <cellStyle name="40% - akcent 1 170 2" xfId="5446"/>
    <cellStyle name="40% - akcent 1 171" xfId="1601"/>
    <cellStyle name="40% - akcent 1 171 2" xfId="5447"/>
    <cellStyle name="40% - akcent 1 172" xfId="1602"/>
    <cellStyle name="40% - akcent 1 172 2" xfId="5448"/>
    <cellStyle name="40% - akcent 1 173" xfId="1603"/>
    <cellStyle name="40% - akcent 1 173 2" xfId="5449"/>
    <cellStyle name="40% - akcent 1 174" xfId="1604"/>
    <cellStyle name="40% - akcent 1 174 2" xfId="5450"/>
    <cellStyle name="40% - akcent 1 175" xfId="1605"/>
    <cellStyle name="40% - akcent 1 175 2" xfId="5451"/>
    <cellStyle name="40% - akcent 1 176" xfId="1606"/>
    <cellStyle name="40% - akcent 1 176 2" xfId="5452"/>
    <cellStyle name="40% - akcent 1 177" xfId="1607"/>
    <cellStyle name="40% - akcent 1 177 2" xfId="5453"/>
    <cellStyle name="40% - akcent 1 178" xfId="1608"/>
    <cellStyle name="40% - akcent 1 178 2" xfId="5454"/>
    <cellStyle name="40% - akcent 1 179" xfId="1609"/>
    <cellStyle name="40% - akcent 1 179 2" xfId="5455"/>
    <cellStyle name="40% - akcent 1 18" xfId="1610"/>
    <cellStyle name="40% - akcent 1 18 2" xfId="1611"/>
    <cellStyle name="40% - akcent 1 18 2 2" xfId="5457"/>
    <cellStyle name="40% - akcent 1 18 3" xfId="5456"/>
    <cellStyle name="40% - akcent 1 180" xfId="1612"/>
    <cellStyle name="40% - akcent 1 180 2" xfId="5458"/>
    <cellStyle name="40% - akcent 1 181" xfId="1613"/>
    <cellStyle name="40% - akcent 1 181 2" xfId="5459"/>
    <cellStyle name="40% - akcent 1 182" xfId="1614"/>
    <cellStyle name="40% - akcent 1 182 2" xfId="5460"/>
    <cellStyle name="40% - akcent 1 183" xfId="1615"/>
    <cellStyle name="40% - akcent 1 183 2" xfId="5461"/>
    <cellStyle name="40% - akcent 1 184" xfId="1616"/>
    <cellStyle name="40% - akcent 1 184 2" xfId="5462"/>
    <cellStyle name="40% - akcent 1 185" xfId="1617"/>
    <cellStyle name="40% - akcent 1 185 2" xfId="5463"/>
    <cellStyle name="40% - akcent 1 186" xfId="1618"/>
    <cellStyle name="40% - akcent 1 186 2" xfId="5464"/>
    <cellStyle name="40% - akcent 1 187" xfId="1619"/>
    <cellStyle name="40% - akcent 1 187 2" xfId="5465"/>
    <cellStyle name="40% - akcent 1 188" xfId="1620"/>
    <cellStyle name="40% - akcent 1 188 2" xfId="5466"/>
    <cellStyle name="40% - akcent 1 189" xfId="1621"/>
    <cellStyle name="40% - akcent 1 189 2" xfId="5467"/>
    <cellStyle name="40% - akcent 1 19" xfId="1622"/>
    <cellStyle name="40% - akcent 1 19 2" xfId="1623"/>
    <cellStyle name="40% - akcent 1 19 2 2" xfId="5469"/>
    <cellStyle name="40% - akcent 1 19 3" xfId="5468"/>
    <cellStyle name="40% - akcent 1 190" xfId="1624"/>
    <cellStyle name="40% - akcent 1 190 2" xfId="5470"/>
    <cellStyle name="40% - akcent 1 191" xfId="1625"/>
    <cellStyle name="40% - akcent 1 191 2" xfId="5471"/>
    <cellStyle name="40% - akcent 1 192" xfId="1626"/>
    <cellStyle name="40% - akcent 1 192 2" xfId="5472"/>
    <cellStyle name="40% - akcent 1 193" xfId="1627"/>
    <cellStyle name="40% - akcent 1 193 2" xfId="5473"/>
    <cellStyle name="40% - akcent 1 194" xfId="1628"/>
    <cellStyle name="40% - akcent 1 194 2" xfId="5474"/>
    <cellStyle name="40% - akcent 1 195" xfId="3838"/>
    <cellStyle name="40% - akcent 1 196" xfId="7123"/>
    <cellStyle name="40% - akcent 1 2" xfId="1629"/>
    <cellStyle name="40% - akcent 1 2 2" xfId="1630"/>
    <cellStyle name="40% - akcent 1 2 2 2" xfId="5476"/>
    <cellStyle name="40% - akcent 1 2 3" xfId="5475"/>
    <cellStyle name="40% - akcent 1 20" xfId="1631"/>
    <cellStyle name="40% - akcent 1 20 2" xfId="1632"/>
    <cellStyle name="40% - akcent 1 20 2 2" xfId="5478"/>
    <cellStyle name="40% - akcent 1 20 3" xfId="5477"/>
    <cellStyle name="40% - akcent 1 21" xfId="1633"/>
    <cellStyle name="40% - akcent 1 21 2" xfId="1634"/>
    <cellStyle name="40% - akcent 1 21 2 2" xfId="5480"/>
    <cellStyle name="40% - akcent 1 21 3" xfId="5479"/>
    <cellStyle name="40% - akcent 1 22" xfId="1635"/>
    <cellStyle name="40% - akcent 1 22 2" xfId="1636"/>
    <cellStyle name="40% - akcent 1 22 2 2" xfId="5482"/>
    <cellStyle name="40% - akcent 1 22 3" xfId="5481"/>
    <cellStyle name="40% - akcent 1 23" xfId="1637"/>
    <cellStyle name="40% - akcent 1 23 2" xfId="1638"/>
    <cellStyle name="40% - akcent 1 23 2 2" xfId="5484"/>
    <cellStyle name="40% - akcent 1 23 3" xfId="5483"/>
    <cellStyle name="40% - akcent 1 24" xfId="1639"/>
    <cellStyle name="40% - akcent 1 24 2" xfId="1640"/>
    <cellStyle name="40% - akcent 1 24 2 2" xfId="5486"/>
    <cellStyle name="40% - akcent 1 24 3" xfId="5485"/>
    <cellStyle name="40% - akcent 1 25" xfId="1641"/>
    <cellStyle name="40% - akcent 1 25 2" xfId="1642"/>
    <cellStyle name="40% - akcent 1 25 2 2" xfId="5488"/>
    <cellStyle name="40% - akcent 1 25 3" xfId="5487"/>
    <cellStyle name="40% - akcent 1 26" xfId="1643"/>
    <cellStyle name="40% - akcent 1 26 2" xfId="1644"/>
    <cellStyle name="40% - akcent 1 26 2 2" xfId="5490"/>
    <cellStyle name="40% - akcent 1 26 3" xfId="5489"/>
    <cellStyle name="40% - akcent 1 27" xfId="1645"/>
    <cellStyle name="40% - akcent 1 27 2" xfId="1646"/>
    <cellStyle name="40% - akcent 1 27 2 2" xfId="5492"/>
    <cellStyle name="40% - akcent 1 27 3" xfId="5491"/>
    <cellStyle name="40% - akcent 1 28" xfId="1647"/>
    <cellStyle name="40% - akcent 1 28 2" xfId="1648"/>
    <cellStyle name="40% - akcent 1 28 2 2" xfId="5494"/>
    <cellStyle name="40% - akcent 1 28 3" xfId="5493"/>
    <cellStyle name="40% - akcent 1 29" xfId="1649"/>
    <cellStyle name="40% - akcent 1 29 2" xfId="1650"/>
    <cellStyle name="40% - akcent 1 29 2 2" xfId="5496"/>
    <cellStyle name="40% - akcent 1 29 3" xfId="5495"/>
    <cellStyle name="40% - akcent 1 3" xfId="1651"/>
    <cellStyle name="40% - akcent 1 3 2" xfId="1652"/>
    <cellStyle name="40% - akcent 1 3 2 2" xfId="5498"/>
    <cellStyle name="40% - akcent 1 3 3" xfId="5497"/>
    <cellStyle name="40% - akcent 1 30" xfId="1653"/>
    <cellStyle name="40% - akcent 1 30 2" xfId="1654"/>
    <cellStyle name="40% - akcent 1 30 2 2" xfId="5500"/>
    <cellStyle name="40% - akcent 1 30 3" xfId="5499"/>
    <cellStyle name="40% - akcent 1 31" xfId="1655"/>
    <cellStyle name="40% - akcent 1 31 2" xfId="1656"/>
    <cellStyle name="40% - akcent 1 31 2 2" xfId="5502"/>
    <cellStyle name="40% - akcent 1 31 3" xfId="5501"/>
    <cellStyle name="40% - akcent 1 32" xfId="1657"/>
    <cellStyle name="40% - akcent 1 32 2" xfId="1658"/>
    <cellStyle name="40% - akcent 1 32 2 2" xfId="5504"/>
    <cellStyle name="40% - akcent 1 32 3" xfId="5503"/>
    <cellStyle name="40% - akcent 1 33" xfId="1659"/>
    <cellStyle name="40% - akcent 1 33 2" xfId="1660"/>
    <cellStyle name="40% - akcent 1 33 2 2" xfId="5506"/>
    <cellStyle name="40% - akcent 1 33 3" xfId="5505"/>
    <cellStyle name="40% - akcent 1 34" xfId="1661"/>
    <cellStyle name="40% - akcent 1 34 2" xfId="1662"/>
    <cellStyle name="40% - akcent 1 34 2 2" xfId="5508"/>
    <cellStyle name="40% - akcent 1 34 3" xfId="5507"/>
    <cellStyle name="40% - akcent 1 35" xfId="1663"/>
    <cellStyle name="40% - akcent 1 35 2" xfId="1664"/>
    <cellStyle name="40% - akcent 1 35 2 2" xfId="5510"/>
    <cellStyle name="40% - akcent 1 35 3" xfId="5509"/>
    <cellStyle name="40% - akcent 1 36" xfId="1665"/>
    <cellStyle name="40% - akcent 1 36 2" xfId="1666"/>
    <cellStyle name="40% - akcent 1 36 2 2" xfId="5512"/>
    <cellStyle name="40% - akcent 1 36 3" xfId="5511"/>
    <cellStyle name="40% - akcent 1 37" xfId="1667"/>
    <cellStyle name="40% - akcent 1 37 2" xfId="1668"/>
    <cellStyle name="40% - akcent 1 37 2 2" xfId="5514"/>
    <cellStyle name="40% - akcent 1 37 3" xfId="5513"/>
    <cellStyle name="40% - akcent 1 38" xfId="1669"/>
    <cellStyle name="40% - akcent 1 38 2" xfId="1670"/>
    <cellStyle name="40% - akcent 1 38 2 2" xfId="5516"/>
    <cellStyle name="40% - akcent 1 38 3" xfId="5515"/>
    <cellStyle name="40% - akcent 1 39" xfId="1671"/>
    <cellStyle name="40% - akcent 1 39 2" xfId="1672"/>
    <cellStyle name="40% - akcent 1 39 2 2" xfId="5518"/>
    <cellStyle name="40% - akcent 1 39 3" xfId="5517"/>
    <cellStyle name="40% - akcent 1 4" xfId="1673"/>
    <cellStyle name="40% - akcent 1 4 2" xfId="1674"/>
    <cellStyle name="40% - akcent 1 4 2 2" xfId="5520"/>
    <cellStyle name="40% - akcent 1 4 3" xfId="5519"/>
    <cellStyle name="40% - akcent 1 40" xfId="1675"/>
    <cellStyle name="40% - akcent 1 40 2" xfId="1676"/>
    <cellStyle name="40% - akcent 1 40 2 2" xfId="5522"/>
    <cellStyle name="40% - akcent 1 40 3" xfId="5521"/>
    <cellStyle name="40% - akcent 1 41" xfId="1677"/>
    <cellStyle name="40% - akcent 1 41 2" xfId="1678"/>
    <cellStyle name="40% - akcent 1 41 2 2" xfId="5524"/>
    <cellStyle name="40% - akcent 1 41 3" xfId="5523"/>
    <cellStyle name="40% - akcent 1 42" xfId="1679"/>
    <cellStyle name="40% - akcent 1 42 2" xfId="1680"/>
    <cellStyle name="40% - akcent 1 42 2 2" xfId="5526"/>
    <cellStyle name="40% - akcent 1 42 3" xfId="5525"/>
    <cellStyle name="40% - akcent 1 43" xfId="1681"/>
    <cellStyle name="40% - akcent 1 43 2" xfId="1682"/>
    <cellStyle name="40% - akcent 1 43 2 2" xfId="5528"/>
    <cellStyle name="40% - akcent 1 43 3" xfId="5527"/>
    <cellStyle name="40% - akcent 1 44" xfId="1683"/>
    <cellStyle name="40% - akcent 1 44 2" xfId="1684"/>
    <cellStyle name="40% - akcent 1 44 2 2" xfId="5530"/>
    <cellStyle name="40% - akcent 1 44 3" xfId="5529"/>
    <cellStyle name="40% - akcent 1 45" xfId="1685"/>
    <cellStyle name="40% - akcent 1 45 2" xfId="1686"/>
    <cellStyle name="40% - akcent 1 45 2 2" xfId="5532"/>
    <cellStyle name="40% - akcent 1 45 3" xfId="5531"/>
    <cellStyle name="40% - akcent 1 46" xfId="1687"/>
    <cellStyle name="40% - akcent 1 46 2" xfId="1688"/>
    <cellStyle name="40% - akcent 1 46 2 2" xfId="5534"/>
    <cellStyle name="40% - akcent 1 46 3" xfId="5533"/>
    <cellStyle name="40% - akcent 1 47" xfId="1689"/>
    <cellStyle name="40% - akcent 1 47 2" xfId="1690"/>
    <cellStyle name="40% - akcent 1 47 2 2" xfId="5536"/>
    <cellStyle name="40% - akcent 1 47 3" xfId="5535"/>
    <cellStyle name="40% - akcent 1 48" xfId="1691"/>
    <cellStyle name="40% - akcent 1 48 2" xfId="1692"/>
    <cellStyle name="40% - akcent 1 48 2 2" xfId="5538"/>
    <cellStyle name="40% - akcent 1 48 3" xfId="5537"/>
    <cellStyle name="40% - akcent 1 49" xfId="1693"/>
    <cellStyle name="40% - akcent 1 49 2" xfId="1694"/>
    <cellStyle name="40% - akcent 1 49 2 2" xfId="5540"/>
    <cellStyle name="40% - akcent 1 49 3" xfId="5539"/>
    <cellStyle name="40% - akcent 1 5" xfId="1695"/>
    <cellStyle name="40% - akcent 1 5 2" xfId="1696"/>
    <cellStyle name="40% - akcent 1 5 2 2" xfId="5542"/>
    <cellStyle name="40% - akcent 1 5 3" xfId="5541"/>
    <cellStyle name="40% - akcent 1 50" xfId="1697"/>
    <cellStyle name="40% - akcent 1 50 2" xfId="1698"/>
    <cellStyle name="40% - akcent 1 50 2 2" xfId="5544"/>
    <cellStyle name="40% - akcent 1 50 3" xfId="5543"/>
    <cellStyle name="40% - akcent 1 51" xfId="1699"/>
    <cellStyle name="40% - akcent 1 51 2" xfId="1700"/>
    <cellStyle name="40% - akcent 1 51 2 2" xfId="5546"/>
    <cellStyle name="40% - akcent 1 51 3" xfId="5545"/>
    <cellStyle name="40% - akcent 1 52" xfId="1701"/>
    <cellStyle name="40% - akcent 1 52 2" xfId="1702"/>
    <cellStyle name="40% - akcent 1 52 2 2" xfId="5548"/>
    <cellStyle name="40% - akcent 1 52 3" xfId="5547"/>
    <cellStyle name="40% - akcent 1 53" xfId="1703"/>
    <cellStyle name="40% - akcent 1 53 2" xfId="1704"/>
    <cellStyle name="40% - akcent 1 53 2 2" xfId="5550"/>
    <cellStyle name="40% - akcent 1 53 3" xfId="5549"/>
    <cellStyle name="40% - akcent 1 54" xfId="1705"/>
    <cellStyle name="40% - akcent 1 54 2" xfId="1706"/>
    <cellStyle name="40% - akcent 1 54 2 2" xfId="5552"/>
    <cellStyle name="40% - akcent 1 54 3" xfId="5551"/>
    <cellStyle name="40% - akcent 1 55" xfId="1707"/>
    <cellStyle name="40% - akcent 1 55 2" xfId="1708"/>
    <cellStyle name="40% - akcent 1 55 2 2" xfId="5554"/>
    <cellStyle name="40% - akcent 1 55 3" xfId="5553"/>
    <cellStyle name="40% - akcent 1 56" xfId="1709"/>
    <cellStyle name="40% - akcent 1 56 2" xfId="1710"/>
    <cellStyle name="40% - akcent 1 56 2 2" xfId="5556"/>
    <cellStyle name="40% - akcent 1 56 3" xfId="5555"/>
    <cellStyle name="40% - akcent 1 57" xfId="1711"/>
    <cellStyle name="40% - akcent 1 57 2" xfId="1712"/>
    <cellStyle name="40% - akcent 1 57 2 2" xfId="5558"/>
    <cellStyle name="40% - akcent 1 57 3" xfId="5557"/>
    <cellStyle name="40% - akcent 1 58" xfId="1713"/>
    <cellStyle name="40% - akcent 1 58 2" xfId="1714"/>
    <cellStyle name="40% - akcent 1 58 2 2" xfId="5560"/>
    <cellStyle name="40% - akcent 1 58 3" xfId="5559"/>
    <cellStyle name="40% - akcent 1 59" xfId="1715"/>
    <cellStyle name="40% - akcent 1 59 2" xfId="1716"/>
    <cellStyle name="40% - akcent 1 59 2 2" xfId="5562"/>
    <cellStyle name="40% - akcent 1 59 3" xfId="5561"/>
    <cellStyle name="40% - akcent 1 6" xfId="1717"/>
    <cellStyle name="40% - akcent 1 6 2" xfId="1718"/>
    <cellStyle name="40% - akcent 1 6 2 2" xfId="5564"/>
    <cellStyle name="40% - akcent 1 6 3" xfId="5563"/>
    <cellStyle name="40% - akcent 1 60" xfId="1719"/>
    <cellStyle name="40% - akcent 1 60 2" xfId="5565"/>
    <cellStyle name="40% - akcent 1 61" xfId="1720"/>
    <cellStyle name="40% - akcent 1 61 2" xfId="5566"/>
    <cellStyle name="40% - akcent 1 62" xfId="1721"/>
    <cellStyle name="40% - akcent 1 62 2" xfId="5567"/>
    <cellStyle name="40% - akcent 1 63" xfId="1722"/>
    <cellStyle name="40% - akcent 1 63 2" xfId="5568"/>
    <cellStyle name="40% - akcent 1 64" xfId="1723"/>
    <cellStyle name="40% - akcent 1 64 2" xfId="5569"/>
    <cellStyle name="40% - akcent 1 65" xfId="1724"/>
    <cellStyle name="40% - akcent 1 65 2" xfId="5570"/>
    <cellStyle name="40% - akcent 1 66" xfId="1725"/>
    <cellStyle name="40% - akcent 1 66 2" xfId="5571"/>
    <cellStyle name="40% - akcent 1 67" xfId="1726"/>
    <cellStyle name="40% - akcent 1 67 2" xfId="5572"/>
    <cellStyle name="40% - akcent 1 68" xfId="1727"/>
    <cellStyle name="40% - akcent 1 68 2" xfId="5573"/>
    <cellStyle name="40% - akcent 1 69" xfId="1728"/>
    <cellStyle name="40% - akcent 1 69 2" xfId="5574"/>
    <cellStyle name="40% - akcent 1 7" xfId="1729"/>
    <cellStyle name="40% - akcent 1 7 2" xfId="1730"/>
    <cellStyle name="40% - akcent 1 7 2 2" xfId="5576"/>
    <cellStyle name="40% - akcent 1 7 3" xfId="5575"/>
    <cellStyle name="40% - akcent 1 70" xfId="1731"/>
    <cellStyle name="40% - akcent 1 70 2" xfId="5577"/>
    <cellStyle name="40% - akcent 1 71" xfId="1732"/>
    <cellStyle name="40% - akcent 1 71 2" xfId="5578"/>
    <cellStyle name="40% - akcent 1 72" xfId="1733"/>
    <cellStyle name="40% - akcent 1 72 2" xfId="5579"/>
    <cellStyle name="40% - akcent 1 73" xfId="1734"/>
    <cellStyle name="40% - akcent 1 73 2" xfId="5580"/>
    <cellStyle name="40% - akcent 1 74" xfId="1735"/>
    <cellStyle name="40% - akcent 1 74 2" xfId="5581"/>
    <cellStyle name="40% - akcent 1 75" xfId="1736"/>
    <cellStyle name="40% - akcent 1 75 2" xfId="5582"/>
    <cellStyle name="40% - akcent 1 76" xfId="1737"/>
    <cellStyle name="40% - akcent 1 76 2" xfId="5583"/>
    <cellStyle name="40% - akcent 1 77" xfId="1738"/>
    <cellStyle name="40% - akcent 1 77 2" xfId="5584"/>
    <cellStyle name="40% - akcent 1 78" xfId="1739"/>
    <cellStyle name="40% - akcent 1 78 2" xfId="5585"/>
    <cellStyle name="40% - akcent 1 79" xfId="1740"/>
    <cellStyle name="40% - akcent 1 79 2" xfId="5586"/>
    <cellStyle name="40% - akcent 1 8" xfId="1741"/>
    <cellStyle name="40% - akcent 1 8 2" xfId="1742"/>
    <cellStyle name="40% - akcent 1 8 2 2" xfId="5588"/>
    <cellStyle name="40% - akcent 1 8 3" xfId="5587"/>
    <cellStyle name="40% - akcent 1 80" xfId="1743"/>
    <cellStyle name="40% - akcent 1 80 2" xfId="5589"/>
    <cellStyle name="40% - akcent 1 81" xfId="1744"/>
    <cellStyle name="40% - akcent 1 81 2" xfId="5590"/>
    <cellStyle name="40% - akcent 1 82" xfId="1745"/>
    <cellStyle name="40% - akcent 1 82 2" xfId="5591"/>
    <cellStyle name="40% - akcent 1 83" xfId="1746"/>
    <cellStyle name="40% - akcent 1 83 2" xfId="5592"/>
    <cellStyle name="40% - akcent 1 84" xfId="1747"/>
    <cellStyle name="40% - akcent 1 84 2" xfId="5593"/>
    <cellStyle name="40% - akcent 1 85" xfId="1748"/>
    <cellStyle name="40% - akcent 1 85 2" xfId="5594"/>
    <cellStyle name="40% - akcent 1 86" xfId="1749"/>
    <cellStyle name="40% - akcent 1 86 2" xfId="5595"/>
    <cellStyle name="40% - akcent 1 87" xfId="1750"/>
    <cellStyle name="40% - akcent 1 87 2" xfId="5596"/>
    <cellStyle name="40% - akcent 1 88" xfId="1751"/>
    <cellStyle name="40% - akcent 1 88 2" xfId="5597"/>
    <cellStyle name="40% - akcent 1 89" xfId="1752"/>
    <cellStyle name="40% - akcent 1 89 2" xfId="5598"/>
    <cellStyle name="40% - akcent 1 9" xfId="1753"/>
    <cellStyle name="40% - akcent 1 9 2" xfId="1754"/>
    <cellStyle name="40% - akcent 1 9 2 2" xfId="5600"/>
    <cellStyle name="40% - akcent 1 9 3" xfId="5599"/>
    <cellStyle name="40% - akcent 1 90" xfId="1755"/>
    <cellStyle name="40% - akcent 1 90 2" xfId="5601"/>
    <cellStyle name="40% - akcent 1 91" xfId="1756"/>
    <cellStyle name="40% - akcent 1 91 2" xfId="5602"/>
    <cellStyle name="40% - akcent 1 92" xfId="1757"/>
    <cellStyle name="40% - akcent 1 92 2" xfId="5603"/>
    <cellStyle name="40% - akcent 1 93" xfId="1758"/>
    <cellStyle name="40% - akcent 1 93 2" xfId="5604"/>
    <cellStyle name="40% - akcent 1 94" xfId="1759"/>
    <cellStyle name="40% - akcent 1 94 2" xfId="5605"/>
    <cellStyle name="40% - akcent 1 95" xfId="1760"/>
    <cellStyle name="40% - akcent 1 95 2" xfId="5606"/>
    <cellStyle name="40% - akcent 1 96" xfId="1761"/>
    <cellStyle name="40% - akcent 1 96 2" xfId="5607"/>
    <cellStyle name="40% - akcent 1 97" xfId="1762"/>
    <cellStyle name="40% - akcent 1 97 2" xfId="5608"/>
    <cellStyle name="40% - akcent 1 98" xfId="1763"/>
    <cellStyle name="40% - akcent 1 98 2" xfId="5609"/>
    <cellStyle name="40% - akcent 1 99" xfId="1764"/>
    <cellStyle name="40% - akcent 1 99 2" xfId="5610"/>
    <cellStyle name="40% - akcent 2" xfId="1765" builtinId="35" customBuiltin="1"/>
    <cellStyle name="40% - akcent 2 10" xfId="1766"/>
    <cellStyle name="40% - akcent 2 10 2" xfId="1767"/>
    <cellStyle name="40% - akcent 2 10 2 2" xfId="5612"/>
    <cellStyle name="40% - akcent 2 10 3" xfId="5611"/>
    <cellStyle name="40% - akcent 2 100" xfId="1768"/>
    <cellStyle name="40% - akcent 2 100 2" xfId="5613"/>
    <cellStyle name="40% - akcent 2 101" xfId="1769"/>
    <cellStyle name="40% - akcent 2 101 2" xfId="5614"/>
    <cellStyle name="40% - akcent 2 102" xfId="1770"/>
    <cellStyle name="40% - akcent 2 102 2" xfId="5615"/>
    <cellStyle name="40% - akcent 2 103" xfId="1771"/>
    <cellStyle name="40% - akcent 2 103 2" xfId="5616"/>
    <cellStyle name="40% - akcent 2 104" xfId="1772"/>
    <cellStyle name="40% - akcent 2 104 2" xfId="5617"/>
    <cellStyle name="40% - akcent 2 105" xfId="1773"/>
    <cellStyle name="40% - akcent 2 105 2" xfId="5618"/>
    <cellStyle name="40% - akcent 2 106" xfId="1774"/>
    <cellStyle name="40% - akcent 2 106 2" xfId="5619"/>
    <cellStyle name="40% - akcent 2 107" xfId="1775"/>
    <cellStyle name="40% - akcent 2 107 2" xfId="5620"/>
    <cellStyle name="40% - akcent 2 108" xfId="1776"/>
    <cellStyle name="40% - akcent 2 108 2" xfId="5621"/>
    <cellStyle name="40% - akcent 2 109" xfId="1777"/>
    <cellStyle name="40% - akcent 2 109 2" xfId="5622"/>
    <cellStyle name="40% - akcent 2 11" xfId="1778"/>
    <cellStyle name="40% - akcent 2 11 2" xfId="1779"/>
    <cellStyle name="40% - akcent 2 11 2 2" xfId="5624"/>
    <cellStyle name="40% - akcent 2 11 3" xfId="5623"/>
    <cellStyle name="40% - akcent 2 110" xfId="1780"/>
    <cellStyle name="40% - akcent 2 110 2" xfId="5625"/>
    <cellStyle name="40% - akcent 2 111" xfId="1781"/>
    <cellStyle name="40% - akcent 2 111 2" xfId="5626"/>
    <cellStyle name="40% - akcent 2 112" xfId="1782"/>
    <cellStyle name="40% - akcent 2 112 2" xfId="5627"/>
    <cellStyle name="40% - akcent 2 113" xfId="1783"/>
    <cellStyle name="40% - akcent 2 113 2" xfId="5628"/>
    <cellStyle name="40% - akcent 2 114" xfId="1784"/>
    <cellStyle name="40% - akcent 2 114 2" xfId="5629"/>
    <cellStyle name="40% - akcent 2 115" xfId="1785"/>
    <cellStyle name="40% - akcent 2 115 2" xfId="5630"/>
    <cellStyle name="40% - akcent 2 116" xfId="1786"/>
    <cellStyle name="40% - akcent 2 116 2" xfId="5631"/>
    <cellStyle name="40% - akcent 2 117" xfId="1787"/>
    <cellStyle name="40% - akcent 2 117 2" xfId="5632"/>
    <cellStyle name="40% - akcent 2 118" xfId="1788"/>
    <cellStyle name="40% - akcent 2 118 2" xfId="5633"/>
    <cellStyle name="40% - akcent 2 119" xfId="1789"/>
    <cellStyle name="40% - akcent 2 119 2" xfId="5634"/>
    <cellStyle name="40% - akcent 2 12" xfId="1790"/>
    <cellStyle name="40% - akcent 2 12 2" xfId="1791"/>
    <cellStyle name="40% - akcent 2 12 2 2" xfId="5636"/>
    <cellStyle name="40% - akcent 2 12 3" xfId="5635"/>
    <cellStyle name="40% - akcent 2 120" xfId="1792"/>
    <cellStyle name="40% - akcent 2 120 2" xfId="5637"/>
    <cellStyle name="40% - akcent 2 121" xfId="1793"/>
    <cellStyle name="40% - akcent 2 121 2" xfId="5638"/>
    <cellStyle name="40% - akcent 2 122" xfId="1794"/>
    <cellStyle name="40% - akcent 2 122 2" xfId="5639"/>
    <cellStyle name="40% - akcent 2 123" xfId="1795"/>
    <cellStyle name="40% - akcent 2 123 2" xfId="5640"/>
    <cellStyle name="40% - akcent 2 124" xfId="1796"/>
    <cellStyle name="40% - akcent 2 124 2" xfId="5641"/>
    <cellStyle name="40% - akcent 2 125" xfId="1797"/>
    <cellStyle name="40% - akcent 2 125 2" xfId="5642"/>
    <cellStyle name="40% - akcent 2 126" xfId="1798"/>
    <cellStyle name="40% - akcent 2 126 2" xfId="5643"/>
    <cellStyle name="40% - akcent 2 127" xfId="1799"/>
    <cellStyle name="40% - akcent 2 127 2" xfId="5644"/>
    <cellStyle name="40% - akcent 2 128" xfId="1800"/>
    <cellStyle name="40% - akcent 2 128 2" xfId="5645"/>
    <cellStyle name="40% - akcent 2 129" xfId="1801"/>
    <cellStyle name="40% - akcent 2 129 2" xfId="5646"/>
    <cellStyle name="40% - akcent 2 13" xfId="1802"/>
    <cellStyle name="40% - akcent 2 13 2" xfId="1803"/>
    <cellStyle name="40% - akcent 2 13 2 2" xfId="5648"/>
    <cellStyle name="40% - akcent 2 13 3" xfId="5647"/>
    <cellStyle name="40% - akcent 2 130" xfId="1804"/>
    <cellStyle name="40% - akcent 2 130 2" xfId="5649"/>
    <cellStyle name="40% - akcent 2 131" xfId="1805"/>
    <cellStyle name="40% - akcent 2 131 2" xfId="5650"/>
    <cellStyle name="40% - akcent 2 132" xfId="1806"/>
    <cellStyle name="40% - akcent 2 132 2" xfId="5651"/>
    <cellStyle name="40% - akcent 2 133" xfId="1807"/>
    <cellStyle name="40% - akcent 2 133 2" xfId="5652"/>
    <cellStyle name="40% - akcent 2 134" xfId="1808"/>
    <cellStyle name="40% - akcent 2 134 2" xfId="5653"/>
    <cellStyle name="40% - akcent 2 135" xfId="1809"/>
    <cellStyle name="40% - akcent 2 135 2" xfId="5654"/>
    <cellStyle name="40% - akcent 2 136" xfId="1810"/>
    <cellStyle name="40% - akcent 2 136 2" xfId="5655"/>
    <cellStyle name="40% - akcent 2 137" xfId="1811"/>
    <cellStyle name="40% - akcent 2 137 2" xfId="5656"/>
    <cellStyle name="40% - akcent 2 138" xfId="1812"/>
    <cellStyle name="40% - akcent 2 138 2" xfId="5657"/>
    <cellStyle name="40% - akcent 2 139" xfId="1813"/>
    <cellStyle name="40% - akcent 2 139 2" xfId="5658"/>
    <cellStyle name="40% - akcent 2 14" xfId="1814"/>
    <cellStyle name="40% - akcent 2 14 2" xfId="1815"/>
    <cellStyle name="40% - akcent 2 14 2 2" xfId="5660"/>
    <cellStyle name="40% - akcent 2 14 3" xfId="5659"/>
    <cellStyle name="40% - akcent 2 140" xfId="1816"/>
    <cellStyle name="40% - akcent 2 140 2" xfId="5661"/>
    <cellStyle name="40% - akcent 2 141" xfId="1817"/>
    <cellStyle name="40% - akcent 2 141 2" xfId="5662"/>
    <cellStyle name="40% - akcent 2 142" xfId="1818"/>
    <cellStyle name="40% - akcent 2 142 2" xfId="5663"/>
    <cellStyle name="40% - akcent 2 143" xfId="1819"/>
    <cellStyle name="40% - akcent 2 143 2" xfId="5664"/>
    <cellStyle name="40% - akcent 2 144" xfId="1820"/>
    <cellStyle name="40% - akcent 2 144 2" xfId="5665"/>
    <cellStyle name="40% - akcent 2 145" xfId="1821"/>
    <cellStyle name="40% - akcent 2 145 2" xfId="5666"/>
    <cellStyle name="40% - akcent 2 146" xfId="1822"/>
    <cellStyle name="40% - akcent 2 146 2" xfId="5667"/>
    <cellStyle name="40% - akcent 2 147" xfId="1823"/>
    <cellStyle name="40% - akcent 2 147 2" xfId="5668"/>
    <cellStyle name="40% - akcent 2 148" xfId="1824"/>
    <cellStyle name="40% - akcent 2 148 2" xfId="5669"/>
    <cellStyle name="40% - akcent 2 149" xfId="1825"/>
    <cellStyle name="40% - akcent 2 149 2" xfId="5670"/>
    <cellStyle name="40% - akcent 2 15" xfId="1826"/>
    <cellStyle name="40% - akcent 2 15 2" xfId="1827"/>
    <cellStyle name="40% - akcent 2 15 2 2" xfId="5672"/>
    <cellStyle name="40% - akcent 2 15 3" xfId="5671"/>
    <cellStyle name="40% - akcent 2 150" xfId="1828"/>
    <cellStyle name="40% - akcent 2 150 2" xfId="5673"/>
    <cellStyle name="40% - akcent 2 151" xfId="1829"/>
    <cellStyle name="40% - akcent 2 151 2" xfId="5674"/>
    <cellStyle name="40% - akcent 2 152" xfId="1830"/>
    <cellStyle name="40% - akcent 2 152 2" xfId="5675"/>
    <cellStyle name="40% - akcent 2 153" xfId="1831"/>
    <cellStyle name="40% - akcent 2 153 2" xfId="5676"/>
    <cellStyle name="40% - akcent 2 154" xfId="1832"/>
    <cellStyle name="40% - akcent 2 154 2" xfId="5677"/>
    <cellStyle name="40% - akcent 2 155" xfId="1833"/>
    <cellStyle name="40% - akcent 2 155 2" xfId="5678"/>
    <cellStyle name="40% - akcent 2 156" xfId="1834"/>
    <cellStyle name="40% - akcent 2 156 2" xfId="5679"/>
    <cellStyle name="40% - akcent 2 157" xfId="1835"/>
    <cellStyle name="40% - akcent 2 157 2" xfId="5680"/>
    <cellStyle name="40% - akcent 2 158" xfId="1836"/>
    <cellStyle name="40% - akcent 2 158 2" xfId="5681"/>
    <cellStyle name="40% - akcent 2 159" xfId="1837"/>
    <cellStyle name="40% - akcent 2 159 2" xfId="5682"/>
    <cellStyle name="40% - akcent 2 16" xfId="1838"/>
    <cellStyle name="40% - akcent 2 16 2" xfId="1839"/>
    <cellStyle name="40% - akcent 2 16 2 2" xfId="5684"/>
    <cellStyle name="40% - akcent 2 16 3" xfId="5683"/>
    <cellStyle name="40% - akcent 2 160" xfId="1840"/>
    <cellStyle name="40% - akcent 2 160 2" xfId="5685"/>
    <cellStyle name="40% - akcent 2 161" xfId="1841"/>
    <cellStyle name="40% - akcent 2 161 2" xfId="5686"/>
    <cellStyle name="40% - akcent 2 162" xfId="1842"/>
    <cellStyle name="40% - akcent 2 162 2" xfId="5687"/>
    <cellStyle name="40% - akcent 2 163" xfId="1843"/>
    <cellStyle name="40% - akcent 2 163 2" xfId="5688"/>
    <cellStyle name="40% - akcent 2 164" xfId="1844"/>
    <cellStyle name="40% - akcent 2 164 2" xfId="5689"/>
    <cellStyle name="40% - akcent 2 165" xfId="1845"/>
    <cellStyle name="40% - akcent 2 165 2" xfId="5690"/>
    <cellStyle name="40% - akcent 2 166" xfId="1846"/>
    <cellStyle name="40% - akcent 2 166 2" xfId="5691"/>
    <cellStyle name="40% - akcent 2 167" xfId="1847"/>
    <cellStyle name="40% - akcent 2 167 2" xfId="5692"/>
    <cellStyle name="40% - akcent 2 168" xfId="1848"/>
    <cellStyle name="40% - akcent 2 168 2" xfId="5693"/>
    <cellStyle name="40% - akcent 2 169" xfId="1849"/>
    <cellStyle name="40% - akcent 2 169 2" xfId="5694"/>
    <cellStyle name="40% - akcent 2 17" xfId="1850"/>
    <cellStyle name="40% - akcent 2 17 2" xfId="1851"/>
    <cellStyle name="40% - akcent 2 17 2 2" xfId="5696"/>
    <cellStyle name="40% - akcent 2 17 3" xfId="5695"/>
    <cellStyle name="40% - akcent 2 170" xfId="1852"/>
    <cellStyle name="40% - akcent 2 170 2" xfId="5697"/>
    <cellStyle name="40% - akcent 2 171" xfId="1853"/>
    <cellStyle name="40% - akcent 2 171 2" xfId="5698"/>
    <cellStyle name="40% - akcent 2 172" xfId="1854"/>
    <cellStyle name="40% - akcent 2 172 2" xfId="5699"/>
    <cellStyle name="40% - akcent 2 173" xfId="1855"/>
    <cellStyle name="40% - akcent 2 173 2" xfId="5700"/>
    <cellStyle name="40% - akcent 2 174" xfId="1856"/>
    <cellStyle name="40% - akcent 2 174 2" xfId="5701"/>
    <cellStyle name="40% - akcent 2 175" xfId="1857"/>
    <cellStyle name="40% - akcent 2 175 2" xfId="5702"/>
    <cellStyle name="40% - akcent 2 176" xfId="1858"/>
    <cellStyle name="40% - akcent 2 176 2" xfId="5703"/>
    <cellStyle name="40% - akcent 2 177" xfId="1859"/>
    <cellStyle name="40% - akcent 2 177 2" xfId="5704"/>
    <cellStyle name="40% - akcent 2 178" xfId="1860"/>
    <cellStyle name="40% - akcent 2 178 2" xfId="5705"/>
    <cellStyle name="40% - akcent 2 179" xfId="1861"/>
    <cellStyle name="40% - akcent 2 179 2" xfId="5706"/>
    <cellStyle name="40% - akcent 2 18" xfId="1862"/>
    <cellStyle name="40% - akcent 2 18 2" xfId="1863"/>
    <cellStyle name="40% - akcent 2 18 2 2" xfId="5708"/>
    <cellStyle name="40% - akcent 2 18 3" xfId="5707"/>
    <cellStyle name="40% - akcent 2 180" xfId="1864"/>
    <cellStyle name="40% - akcent 2 180 2" xfId="5709"/>
    <cellStyle name="40% - akcent 2 181" xfId="1865"/>
    <cellStyle name="40% - akcent 2 181 2" xfId="5710"/>
    <cellStyle name="40% - akcent 2 182" xfId="1866"/>
    <cellStyle name="40% - akcent 2 182 2" xfId="5711"/>
    <cellStyle name="40% - akcent 2 183" xfId="1867"/>
    <cellStyle name="40% - akcent 2 183 2" xfId="5712"/>
    <cellStyle name="40% - akcent 2 184" xfId="1868"/>
    <cellStyle name="40% - akcent 2 184 2" xfId="5713"/>
    <cellStyle name="40% - akcent 2 185" xfId="1869"/>
    <cellStyle name="40% - akcent 2 185 2" xfId="5714"/>
    <cellStyle name="40% - akcent 2 186" xfId="1870"/>
    <cellStyle name="40% - akcent 2 186 2" xfId="5715"/>
    <cellStyle name="40% - akcent 2 187" xfId="1871"/>
    <cellStyle name="40% - akcent 2 187 2" xfId="5716"/>
    <cellStyle name="40% - akcent 2 188" xfId="1872"/>
    <cellStyle name="40% - akcent 2 188 2" xfId="5717"/>
    <cellStyle name="40% - akcent 2 189" xfId="1873"/>
    <cellStyle name="40% - akcent 2 189 2" xfId="5718"/>
    <cellStyle name="40% - akcent 2 19" xfId="1874"/>
    <cellStyle name="40% - akcent 2 19 2" xfId="1875"/>
    <cellStyle name="40% - akcent 2 19 2 2" xfId="5720"/>
    <cellStyle name="40% - akcent 2 19 3" xfId="5719"/>
    <cellStyle name="40% - akcent 2 190" xfId="1876"/>
    <cellStyle name="40% - akcent 2 190 2" xfId="5721"/>
    <cellStyle name="40% - akcent 2 191" xfId="1877"/>
    <cellStyle name="40% - akcent 2 191 2" xfId="5722"/>
    <cellStyle name="40% - akcent 2 192" xfId="1878"/>
    <cellStyle name="40% - akcent 2 192 2" xfId="5723"/>
    <cellStyle name="40% - akcent 2 193" xfId="1879"/>
    <cellStyle name="40% - akcent 2 193 2" xfId="5724"/>
    <cellStyle name="40% - akcent 2 194" xfId="1880"/>
    <cellStyle name="40% - akcent 2 194 2" xfId="5725"/>
    <cellStyle name="40% - akcent 2 195" xfId="3840"/>
    <cellStyle name="40% - akcent 2 196" xfId="7124"/>
    <cellStyle name="40% - akcent 2 2" xfId="1881"/>
    <cellStyle name="40% - akcent 2 2 2" xfId="1882"/>
    <cellStyle name="40% - akcent 2 2 2 2" xfId="5727"/>
    <cellStyle name="40% - akcent 2 2 3" xfId="5726"/>
    <cellStyle name="40% - akcent 2 20" xfId="1883"/>
    <cellStyle name="40% - akcent 2 20 2" xfId="1884"/>
    <cellStyle name="40% - akcent 2 20 2 2" xfId="5729"/>
    <cellStyle name="40% - akcent 2 20 3" xfId="5728"/>
    <cellStyle name="40% - akcent 2 21" xfId="1885"/>
    <cellStyle name="40% - akcent 2 21 2" xfId="1886"/>
    <cellStyle name="40% - akcent 2 21 2 2" xfId="5731"/>
    <cellStyle name="40% - akcent 2 21 3" xfId="5730"/>
    <cellStyle name="40% - akcent 2 22" xfId="1887"/>
    <cellStyle name="40% - akcent 2 22 2" xfId="1888"/>
    <cellStyle name="40% - akcent 2 22 2 2" xfId="5733"/>
    <cellStyle name="40% - akcent 2 22 3" xfId="5732"/>
    <cellStyle name="40% - akcent 2 23" xfId="1889"/>
    <cellStyle name="40% - akcent 2 23 2" xfId="1890"/>
    <cellStyle name="40% - akcent 2 23 2 2" xfId="5735"/>
    <cellStyle name="40% - akcent 2 23 3" xfId="5734"/>
    <cellStyle name="40% - akcent 2 24" xfId="1891"/>
    <cellStyle name="40% - akcent 2 24 2" xfId="1892"/>
    <cellStyle name="40% - akcent 2 24 2 2" xfId="5737"/>
    <cellStyle name="40% - akcent 2 24 3" xfId="5736"/>
    <cellStyle name="40% - akcent 2 25" xfId="1893"/>
    <cellStyle name="40% - akcent 2 25 2" xfId="1894"/>
    <cellStyle name="40% - akcent 2 25 2 2" xfId="5739"/>
    <cellStyle name="40% - akcent 2 25 3" xfId="5738"/>
    <cellStyle name="40% - akcent 2 26" xfId="1895"/>
    <cellStyle name="40% - akcent 2 26 2" xfId="1896"/>
    <cellStyle name="40% - akcent 2 26 2 2" xfId="5741"/>
    <cellStyle name="40% - akcent 2 26 3" xfId="5740"/>
    <cellStyle name="40% - akcent 2 27" xfId="1897"/>
    <cellStyle name="40% - akcent 2 27 2" xfId="1898"/>
    <cellStyle name="40% - akcent 2 27 2 2" xfId="5743"/>
    <cellStyle name="40% - akcent 2 27 3" xfId="5742"/>
    <cellStyle name="40% - akcent 2 28" xfId="1899"/>
    <cellStyle name="40% - akcent 2 28 2" xfId="1900"/>
    <cellStyle name="40% - akcent 2 28 2 2" xfId="5745"/>
    <cellStyle name="40% - akcent 2 28 3" xfId="5744"/>
    <cellStyle name="40% - akcent 2 29" xfId="1901"/>
    <cellStyle name="40% - akcent 2 29 2" xfId="1902"/>
    <cellStyle name="40% - akcent 2 29 2 2" xfId="5747"/>
    <cellStyle name="40% - akcent 2 29 3" xfId="5746"/>
    <cellStyle name="40% - akcent 2 3" xfId="1903"/>
    <cellStyle name="40% - akcent 2 3 2" xfId="1904"/>
    <cellStyle name="40% - akcent 2 3 2 2" xfId="5749"/>
    <cellStyle name="40% - akcent 2 3 3" xfId="5748"/>
    <cellStyle name="40% - akcent 2 30" xfId="1905"/>
    <cellStyle name="40% - akcent 2 30 2" xfId="1906"/>
    <cellStyle name="40% - akcent 2 30 2 2" xfId="5751"/>
    <cellStyle name="40% - akcent 2 30 3" xfId="5750"/>
    <cellStyle name="40% - akcent 2 31" xfId="1907"/>
    <cellStyle name="40% - akcent 2 31 2" xfId="1908"/>
    <cellStyle name="40% - akcent 2 31 2 2" xfId="5753"/>
    <cellStyle name="40% - akcent 2 31 3" xfId="5752"/>
    <cellStyle name="40% - akcent 2 32" xfId="1909"/>
    <cellStyle name="40% - akcent 2 32 2" xfId="1910"/>
    <cellStyle name="40% - akcent 2 32 2 2" xfId="5755"/>
    <cellStyle name="40% - akcent 2 32 3" xfId="5754"/>
    <cellStyle name="40% - akcent 2 33" xfId="1911"/>
    <cellStyle name="40% - akcent 2 33 2" xfId="1912"/>
    <cellStyle name="40% - akcent 2 33 2 2" xfId="5757"/>
    <cellStyle name="40% - akcent 2 33 3" xfId="5756"/>
    <cellStyle name="40% - akcent 2 34" xfId="1913"/>
    <cellStyle name="40% - akcent 2 34 2" xfId="1914"/>
    <cellStyle name="40% - akcent 2 34 2 2" xfId="5759"/>
    <cellStyle name="40% - akcent 2 34 3" xfId="5758"/>
    <cellStyle name="40% - akcent 2 35" xfId="1915"/>
    <cellStyle name="40% - akcent 2 35 2" xfId="1916"/>
    <cellStyle name="40% - akcent 2 35 2 2" xfId="5761"/>
    <cellStyle name="40% - akcent 2 35 3" xfId="5760"/>
    <cellStyle name="40% - akcent 2 36" xfId="1917"/>
    <cellStyle name="40% - akcent 2 36 2" xfId="1918"/>
    <cellStyle name="40% - akcent 2 36 2 2" xfId="5763"/>
    <cellStyle name="40% - akcent 2 36 3" xfId="5762"/>
    <cellStyle name="40% - akcent 2 37" xfId="1919"/>
    <cellStyle name="40% - akcent 2 37 2" xfId="1920"/>
    <cellStyle name="40% - akcent 2 37 2 2" xfId="5765"/>
    <cellStyle name="40% - akcent 2 37 3" xfId="5764"/>
    <cellStyle name="40% - akcent 2 38" xfId="1921"/>
    <cellStyle name="40% - akcent 2 38 2" xfId="1922"/>
    <cellStyle name="40% - akcent 2 38 2 2" xfId="5767"/>
    <cellStyle name="40% - akcent 2 38 3" xfId="5766"/>
    <cellStyle name="40% - akcent 2 39" xfId="1923"/>
    <cellStyle name="40% - akcent 2 39 2" xfId="1924"/>
    <cellStyle name="40% - akcent 2 39 2 2" xfId="5769"/>
    <cellStyle name="40% - akcent 2 39 3" xfId="5768"/>
    <cellStyle name="40% - akcent 2 4" xfId="1925"/>
    <cellStyle name="40% - akcent 2 4 2" xfId="1926"/>
    <cellStyle name="40% - akcent 2 4 2 2" xfId="5771"/>
    <cellStyle name="40% - akcent 2 4 3" xfId="5770"/>
    <cellStyle name="40% - akcent 2 40" xfId="1927"/>
    <cellStyle name="40% - akcent 2 40 2" xfId="1928"/>
    <cellStyle name="40% - akcent 2 40 2 2" xfId="5773"/>
    <cellStyle name="40% - akcent 2 40 3" xfId="5772"/>
    <cellStyle name="40% - akcent 2 41" xfId="1929"/>
    <cellStyle name="40% - akcent 2 41 2" xfId="1930"/>
    <cellStyle name="40% - akcent 2 41 2 2" xfId="5775"/>
    <cellStyle name="40% - akcent 2 41 3" xfId="5774"/>
    <cellStyle name="40% - akcent 2 42" xfId="1931"/>
    <cellStyle name="40% - akcent 2 42 2" xfId="1932"/>
    <cellStyle name="40% - akcent 2 42 2 2" xfId="5777"/>
    <cellStyle name="40% - akcent 2 42 3" xfId="5776"/>
    <cellStyle name="40% - akcent 2 43" xfId="1933"/>
    <cellStyle name="40% - akcent 2 43 2" xfId="1934"/>
    <cellStyle name="40% - akcent 2 43 2 2" xfId="5779"/>
    <cellStyle name="40% - akcent 2 43 3" xfId="5778"/>
    <cellStyle name="40% - akcent 2 44" xfId="1935"/>
    <cellStyle name="40% - akcent 2 44 2" xfId="1936"/>
    <cellStyle name="40% - akcent 2 44 2 2" xfId="5781"/>
    <cellStyle name="40% - akcent 2 44 3" xfId="5780"/>
    <cellStyle name="40% - akcent 2 45" xfId="1937"/>
    <cellStyle name="40% - akcent 2 45 2" xfId="1938"/>
    <cellStyle name="40% - akcent 2 45 2 2" xfId="5783"/>
    <cellStyle name="40% - akcent 2 45 3" xfId="5782"/>
    <cellStyle name="40% - akcent 2 46" xfId="1939"/>
    <cellStyle name="40% - akcent 2 46 2" xfId="1940"/>
    <cellStyle name="40% - akcent 2 46 2 2" xfId="5785"/>
    <cellStyle name="40% - akcent 2 46 3" xfId="5784"/>
    <cellStyle name="40% - akcent 2 47" xfId="1941"/>
    <cellStyle name="40% - akcent 2 47 2" xfId="1942"/>
    <cellStyle name="40% - akcent 2 47 2 2" xfId="5787"/>
    <cellStyle name="40% - akcent 2 47 3" xfId="5786"/>
    <cellStyle name="40% - akcent 2 48" xfId="1943"/>
    <cellStyle name="40% - akcent 2 48 2" xfId="1944"/>
    <cellStyle name="40% - akcent 2 48 2 2" xfId="5789"/>
    <cellStyle name="40% - akcent 2 48 3" xfId="5788"/>
    <cellStyle name="40% - akcent 2 49" xfId="1945"/>
    <cellStyle name="40% - akcent 2 49 2" xfId="1946"/>
    <cellStyle name="40% - akcent 2 49 2 2" xfId="5791"/>
    <cellStyle name="40% - akcent 2 49 3" xfId="5790"/>
    <cellStyle name="40% - akcent 2 5" xfId="1947"/>
    <cellStyle name="40% - akcent 2 5 2" xfId="1948"/>
    <cellStyle name="40% - akcent 2 5 2 2" xfId="5793"/>
    <cellStyle name="40% - akcent 2 5 3" xfId="5792"/>
    <cellStyle name="40% - akcent 2 50" xfId="1949"/>
    <cellStyle name="40% - akcent 2 50 2" xfId="1950"/>
    <cellStyle name="40% - akcent 2 50 2 2" xfId="5795"/>
    <cellStyle name="40% - akcent 2 50 3" xfId="5794"/>
    <cellStyle name="40% - akcent 2 51" xfId="1951"/>
    <cellStyle name="40% - akcent 2 51 2" xfId="1952"/>
    <cellStyle name="40% - akcent 2 51 2 2" xfId="5797"/>
    <cellStyle name="40% - akcent 2 51 3" xfId="5796"/>
    <cellStyle name="40% - akcent 2 52" xfId="1953"/>
    <cellStyle name="40% - akcent 2 52 2" xfId="1954"/>
    <cellStyle name="40% - akcent 2 52 2 2" xfId="5799"/>
    <cellStyle name="40% - akcent 2 52 3" xfId="5798"/>
    <cellStyle name="40% - akcent 2 53" xfId="1955"/>
    <cellStyle name="40% - akcent 2 53 2" xfId="1956"/>
    <cellStyle name="40% - akcent 2 53 2 2" xfId="5801"/>
    <cellStyle name="40% - akcent 2 53 3" xfId="5800"/>
    <cellStyle name="40% - akcent 2 54" xfId="1957"/>
    <cellStyle name="40% - akcent 2 54 2" xfId="1958"/>
    <cellStyle name="40% - akcent 2 54 2 2" xfId="5803"/>
    <cellStyle name="40% - akcent 2 54 3" xfId="5802"/>
    <cellStyle name="40% - akcent 2 55" xfId="1959"/>
    <cellStyle name="40% - akcent 2 55 2" xfId="1960"/>
    <cellStyle name="40% - akcent 2 55 2 2" xfId="5805"/>
    <cellStyle name="40% - akcent 2 55 3" xfId="5804"/>
    <cellStyle name="40% - akcent 2 56" xfId="1961"/>
    <cellStyle name="40% - akcent 2 56 2" xfId="1962"/>
    <cellStyle name="40% - akcent 2 56 2 2" xfId="5807"/>
    <cellStyle name="40% - akcent 2 56 3" xfId="5806"/>
    <cellStyle name="40% - akcent 2 57" xfId="1963"/>
    <cellStyle name="40% - akcent 2 57 2" xfId="1964"/>
    <cellStyle name="40% - akcent 2 57 2 2" xfId="5809"/>
    <cellStyle name="40% - akcent 2 57 3" xfId="5808"/>
    <cellStyle name="40% - akcent 2 58" xfId="1965"/>
    <cellStyle name="40% - akcent 2 58 2" xfId="1966"/>
    <cellStyle name="40% - akcent 2 58 2 2" xfId="5811"/>
    <cellStyle name="40% - akcent 2 58 3" xfId="5810"/>
    <cellStyle name="40% - akcent 2 59" xfId="1967"/>
    <cellStyle name="40% - akcent 2 59 2" xfId="1968"/>
    <cellStyle name="40% - akcent 2 59 2 2" xfId="5813"/>
    <cellStyle name="40% - akcent 2 59 3" xfId="5812"/>
    <cellStyle name="40% - akcent 2 6" xfId="1969"/>
    <cellStyle name="40% - akcent 2 6 2" xfId="1970"/>
    <cellStyle name="40% - akcent 2 6 2 2" xfId="5815"/>
    <cellStyle name="40% - akcent 2 6 3" xfId="5814"/>
    <cellStyle name="40% - akcent 2 60" xfId="1971"/>
    <cellStyle name="40% - akcent 2 60 2" xfId="5816"/>
    <cellStyle name="40% - akcent 2 61" xfId="1972"/>
    <cellStyle name="40% - akcent 2 61 2" xfId="5817"/>
    <cellStyle name="40% - akcent 2 62" xfId="1973"/>
    <cellStyle name="40% - akcent 2 62 2" xfId="5818"/>
    <cellStyle name="40% - akcent 2 63" xfId="1974"/>
    <cellStyle name="40% - akcent 2 63 2" xfId="5819"/>
    <cellStyle name="40% - akcent 2 64" xfId="1975"/>
    <cellStyle name="40% - akcent 2 64 2" xfId="5820"/>
    <cellStyle name="40% - akcent 2 65" xfId="1976"/>
    <cellStyle name="40% - akcent 2 65 2" xfId="5821"/>
    <cellStyle name="40% - akcent 2 66" xfId="1977"/>
    <cellStyle name="40% - akcent 2 66 2" xfId="5822"/>
    <cellStyle name="40% - akcent 2 67" xfId="1978"/>
    <cellStyle name="40% - akcent 2 67 2" xfId="5823"/>
    <cellStyle name="40% - akcent 2 68" xfId="1979"/>
    <cellStyle name="40% - akcent 2 68 2" xfId="5824"/>
    <cellStyle name="40% - akcent 2 69" xfId="1980"/>
    <cellStyle name="40% - akcent 2 69 2" xfId="5825"/>
    <cellStyle name="40% - akcent 2 7" xfId="1981"/>
    <cellStyle name="40% - akcent 2 7 2" xfId="1982"/>
    <cellStyle name="40% - akcent 2 7 2 2" xfId="5827"/>
    <cellStyle name="40% - akcent 2 7 3" xfId="5826"/>
    <cellStyle name="40% - akcent 2 70" xfId="1983"/>
    <cellStyle name="40% - akcent 2 70 2" xfId="5828"/>
    <cellStyle name="40% - akcent 2 71" xfId="1984"/>
    <cellStyle name="40% - akcent 2 71 2" xfId="5829"/>
    <cellStyle name="40% - akcent 2 72" xfId="1985"/>
    <cellStyle name="40% - akcent 2 72 2" xfId="5830"/>
    <cellStyle name="40% - akcent 2 73" xfId="1986"/>
    <cellStyle name="40% - akcent 2 73 2" xfId="5831"/>
    <cellStyle name="40% - akcent 2 74" xfId="1987"/>
    <cellStyle name="40% - akcent 2 74 2" xfId="5832"/>
    <cellStyle name="40% - akcent 2 75" xfId="1988"/>
    <cellStyle name="40% - akcent 2 75 2" xfId="5833"/>
    <cellStyle name="40% - akcent 2 76" xfId="1989"/>
    <cellStyle name="40% - akcent 2 76 2" xfId="5834"/>
    <cellStyle name="40% - akcent 2 77" xfId="1990"/>
    <cellStyle name="40% - akcent 2 77 2" xfId="5835"/>
    <cellStyle name="40% - akcent 2 78" xfId="1991"/>
    <cellStyle name="40% - akcent 2 78 2" xfId="5836"/>
    <cellStyle name="40% - akcent 2 79" xfId="1992"/>
    <cellStyle name="40% - akcent 2 79 2" xfId="5837"/>
    <cellStyle name="40% - akcent 2 8" xfId="1993"/>
    <cellStyle name="40% - akcent 2 8 2" xfId="1994"/>
    <cellStyle name="40% - akcent 2 8 2 2" xfId="5839"/>
    <cellStyle name="40% - akcent 2 8 3" xfId="5838"/>
    <cellStyle name="40% - akcent 2 80" xfId="1995"/>
    <cellStyle name="40% - akcent 2 80 2" xfId="5840"/>
    <cellStyle name="40% - akcent 2 81" xfId="1996"/>
    <cellStyle name="40% - akcent 2 81 2" xfId="5841"/>
    <cellStyle name="40% - akcent 2 82" xfId="1997"/>
    <cellStyle name="40% - akcent 2 82 2" xfId="5842"/>
    <cellStyle name="40% - akcent 2 83" xfId="1998"/>
    <cellStyle name="40% - akcent 2 83 2" xfId="5843"/>
    <cellStyle name="40% - akcent 2 84" xfId="1999"/>
    <cellStyle name="40% - akcent 2 84 2" xfId="5844"/>
    <cellStyle name="40% - akcent 2 85" xfId="2000"/>
    <cellStyle name="40% - akcent 2 85 2" xfId="5845"/>
    <cellStyle name="40% - akcent 2 86" xfId="2001"/>
    <cellStyle name="40% - akcent 2 86 2" xfId="5846"/>
    <cellStyle name="40% - akcent 2 87" xfId="2002"/>
    <cellStyle name="40% - akcent 2 87 2" xfId="5847"/>
    <cellStyle name="40% - akcent 2 88" xfId="2003"/>
    <cellStyle name="40% - akcent 2 88 2" xfId="5848"/>
    <cellStyle name="40% - akcent 2 89" xfId="2004"/>
    <cellStyle name="40% - akcent 2 89 2" xfId="5849"/>
    <cellStyle name="40% - akcent 2 9" xfId="2005"/>
    <cellStyle name="40% - akcent 2 9 2" xfId="2006"/>
    <cellStyle name="40% - akcent 2 9 2 2" xfId="5851"/>
    <cellStyle name="40% - akcent 2 9 3" xfId="5850"/>
    <cellStyle name="40% - akcent 2 90" xfId="2007"/>
    <cellStyle name="40% - akcent 2 90 2" xfId="5852"/>
    <cellStyle name="40% - akcent 2 91" xfId="2008"/>
    <cellStyle name="40% - akcent 2 91 2" xfId="5853"/>
    <cellStyle name="40% - akcent 2 92" xfId="2009"/>
    <cellStyle name="40% - akcent 2 92 2" xfId="5854"/>
    <cellStyle name="40% - akcent 2 93" xfId="2010"/>
    <cellStyle name="40% - akcent 2 93 2" xfId="5855"/>
    <cellStyle name="40% - akcent 2 94" xfId="2011"/>
    <cellStyle name="40% - akcent 2 94 2" xfId="5856"/>
    <cellStyle name="40% - akcent 2 95" xfId="2012"/>
    <cellStyle name="40% - akcent 2 95 2" xfId="5857"/>
    <cellStyle name="40% - akcent 2 96" xfId="2013"/>
    <cellStyle name="40% - akcent 2 96 2" xfId="5858"/>
    <cellStyle name="40% - akcent 2 97" xfId="2014"/>
    <cellStyle name="40% - akcent 2 97 2" xfId="5859"/>
    <cellStyle name="40% - akcent 2 98" xfId="2015"/>
    <cellStyle name="40% - akcent 2 98 2" xfId="5860"/>
    <cellStyle name="40% - akcent 2 99" xfId="2016"/>
    <cellStyle name="40% - akcent 2 99 2" xfId="5861"/>
    <cellStyle name="40% - akcent 3" xfId="2017" builtinId="39" customBuiltin="1"/>
    <cellStyle name="40% - akcent 3 10" xfId="2018"/>
    <cellStyle name="40% - akcent 3 10 2" xfId="2019"/>
    <cellStyle name="40% - akcent 3 10 2 2" xfId="5863"/>
    <cellStyle name="40% - akcent 3 10 3" xfId="5862"/>
    <cellStyle name="40% - akcent 3 100" xfId="2020"/>
    <cellStyle name="40% - akcent 3 100 2" xfId="5864"/>
    <cellStyle name="40% - akcent 3 101" xfId="2021"/>
    <cellStyle name="40% - akcent 3 101 2" xfId="5865"/>
    <cellStyle name="40% - akcent 3 102" xfId="2022"/>
    <cellStyle name="40% - akcent 3 102 2" xfId="5866"/>
    <cellStyle name="40% - akcent 3 103" xfId="2023"/>
    <cellStyle name="40% - akcent 3 103 2" xfId="5867"/>
    <cellStyle name="40% - akcent 3 104" xfId="2024"/>
    <cellStyle name="40% - akcent 3 104 2" xfId="5868"/>
    <cellStyle name="40% - akcent 3 105" xfId="2025"/>
    <cellStyle name="40% - akcent 3 105 2" xfId="5869"/>
    <cellStyle name="40% - akcent 3 106" xfId="2026"/>
    <cellStyle name="40% - akcent 3 106 2" xfId="5870"/>
    <cellStyle name="40% - akcent 3 107" xfId="2027"/>
    <cellStyle name="40% - akcent 3 107 2" xfId="5871"/>
    <cellStyle name="40% - akcent 3 108" xfId="2028"/>
    <cellStyle name="40% - akcent 3 108 2" xfId="5872"/>
    <cellStyle name="40% - akcent 3 109" xfId="2029"/>
    <cellStyle name="40% - akcent 3 109 2" xfId="5873"/>
    <cellStyle name="40% - akcent 3 11" xfId="2030"/>
    <cellStyle name="40% - akcent 3 11 2" xfId="2031"/>
    <cellStyle name="40% - akcent 3 11 2 2" xfId="5875"/>
    <cellStyle name="40% - akcent 3 11 3" xfId="5874"/>
    <cellStyle name="40% - akcent 3 110" xfId="2032"/>
    <cellStyle name="40% - akcent 3 110 2" xfId="5876"/>
    <cellStyle name="40% - akcent 3 111" xfId="2033"/>
    <cellStyle name="40% - akcent 3 111 2" xfId="5877"/>
    <cellStyle name="40% - akcent 3 112" xfId="2034"/>
    <cellStyle name="40% - akcent 3 112 2" xfId="5878"/>
    <cellStyle name="40% - akcent 3 113" xfId="2035"/>
    <cellStyle name="40% - akcent 3 113 2" xfId="5879"/>
    <cellStyle name="40% - akcent 3 114" xfId="2036"/>
    <cellStyle name="40% - akcent 3 114 2" xfId="5880"/>
    <cellStyle name="40% - akcent 3 115" xfId="2037"/>
    <cellStyle name="40% - akcent 3 115 2" xfId="5881"/>
    <cellStyle name="40% - akcent 3 116" xfId="2038"/>
    <cellStyle name="40% - akcent 3 116 2" xfId="5882"/>
    <cellStyle name="40% - akcent 3 117" xfId="2039"/>
    <cellStyle name="40% - akcent 3 117 2" xfId="5883"/>
    <cellStyle name="40% - akcent 3 118" xfId="2040"/>
    <cellStyle name="40% - akcent 3 118 2" xfId="5884"/>
    <cellStyle name="40% - akcent 3 119" xfId="2041"/>
    <cellStyle name="40% - akcent 3 119 2" xfId="5885"/>
    <cellStyle name="40% - akcent 3 12" xfId="2042"/>
    <cellStyle name="40% - akcent 3 12 2" xfId="2043"/>
    <cellStyle name="40% - akcent 3 12 2 2" xfId="5887"/>
    <cellStyle name="40% - akcent 3 12 3" xfId="5886"/>
    <cellStyle name="40% - akcent 3 120" xfId="2044"/>
    <cellStyle name="40% - akcent 3 120 2" xfId="5888"/>
    <cellStyle name="40% - akcent 3 121" xfId="2045"/>
    <cellStyle name="40% - akcent 3 121 2" xfId="5889"/>
    <cellStyle name="40% - akcent 3 122" xfId="2046"/>
    <cellStyle name="40% - akcent 3 122 2" xfId="5890"/>
    <cellStyle name="40% - akcent 3 123" xfId="2047"/>
    <cellStyle name="40% - akcent 3 123 2" xfId="5891"/>
    <cellStyle name="40% - akcent 3 124" xfId="2048"/>
    <cellStyle name="40% - akcent 3 124 2" xfId="5892"/>
    <cellStyle name="40% - akcent 3 125" xfId="2049"/>
    <cellStyle name="40% - akcent 3 125 2" xfId="5893"/>
    <cellStyle name="40% - akcent 3 126" xfId="2050"/>
    <cellStyle name="40% - akcent 3 126 2" xfId="5894"/>
    <cellStyle name="40% - akcent 3 127" xfId="2051"/>
    <cellStyle name="40% - akcent 3 127 2" xfId="5895"/>
    <cellStyle name="40% - akcent 3 128" xfId="2052"/>
    <cellStyle name="40% - akcent 3 128 2" xfId="5896"/>
    <cellStyle name="40% - akcent 3 129" xfId="2053"/>
    <cellStyle name="40% - akcent 3 129 2" xfId="5897"/>
    <cellStyle name="40% - akcent 3 13" xfId="2054"/>
    <cellStyle name="40% - akcent 3 13 2" xfId="2055"/>
    <cellStyle name="40% - akcent 3 13 2 2" xfId="5899"/>
    <cellStyle name="40% - akcent 3 13 3" xfId="5898"/>
    <cellStyle name="40% - akcent 3 130" xfId="2056"/>
    <cellStyle name="40% - akcent 3 130 2" xfId="5900"/>
    <cellStyle name="40% - akcent 3 131" xfId="2057"/>
    <cellStyle name="40% - akcent 3 131 2" xfId="5901"/>
    <cellStyle name="40% - akcent 3 132" xfId="2058"/>
    <cellStyle name="40% - akcent 3 132 2" xfId="5902"/>
    <cellStyle name="40% - akcent 3 133" xfId="2059"/>
    <cellStyle name="40% - akcent 3 133 2" xfId="5903"/>
    <cellStyle name="40% - akcent 3 134" xfId="2060"/>
    <cellStyle name="40% - akcent 3 134 2" xfId="5904"/>
    <cellStyle name="40% - akcent 3 135" xfId="2061"/>
    <cellStyle name="40% - akcent 3 135 2" xfId="5905"/>
    <cellStyle name="40% - akcent 3 136" xfId="2062"/>
    <cellStyle name="40% - akcent 3 136 2" xfId="5906"/>
    <cellStyle name="40% - akcent 3 137" xfId="2063"/>
    <cellStyle name="40% - akcent 3 137 2" xfId="5907"/>
    <cellStyle name="40% - akcent 3 138" xfId="2064"/>
    <cellStyle name="40% - akcent 3 138 2" xfId="5908"/>
    <cellStyle name="40% - akcent 3 139" xfId="2065"/>
    <cellStyle name="40% - akcent 3 139 2" xfId="5909"/>
    <cellStyle name="40% - akcent 3 14" xfId="2066"/>
    <cellStyle name="40% - akcent 3 14 2" xfId="2067"/>
    <cellStyle name="40% - akcent 3 14 2 2" xfId="5911"/>
    <cellStyle name="40% - akcent 3 14 3" xfId="5910"/>
    <cellStyle name="40% - akcent 3 140" xfId="2068"/>
    <cellStyle name="40% - akcent 3 140 2" xfId="5912"/>
    <cellStyle name="40% - akcent 3 141" xfId="2069"/>
    <cellStyle name="40% - akcent 3 141 2" xfId="5913"/>
    <cellStyle name="40% - akcent 3 142" xfId="2070"/>
    <cellStyle name="40% - akcent 3 142 2" xfId="5914"/>
    <cellStyle name="40% - akcent 3 143" xfId="2071"/>
    <cellStyle name="40% - akcent 3 143 2" xfId="5915"/>
    <cellStyle name="40% - akcent 3 144" xfId="2072"/>
    <cellStyle name="40% - akcent 3 144 2" xfId="5916"/>
    <cellStyle name="40% - akcent 3 145" xfId="2073"/>
    <cellStyle name="40% - akcent 3 145 2" xfId="5917"/>
    <cellStyle name="40% - akcent 3 146" xfId="2074"/>
    <cellStyle name="40% - akcent 3 146 2" xfId="5918"/>
    <cellStyle name="40% - akcent 3 147" xfId="2075"/>
    <cellStyle name="40% - akcent 3 147 2" xfId="5919"/>
    <cellStyle name="40% - akcent 3 148" xfId="2076"/>
    <cellStyle name="40% - akcent 3 148 2" xfId="5920"/>
    <cellStyle name="40% - akcent 3 149" xfId="2077"/>
    <cellStyle name="40% - akcent 3 149 2" xfId="5921"/>
    <cellStyle name="40% - akcent 3 15" xfId="2078"/>
    <cellStyle name="40% - akcent 3 15 2" xfId="2079"/>
    <cellStyle name="40% - akcent 3 15 2 2" xfId="5923"/>
    <cellStyle name="40% - akcent 3 15 3" xfId="5922"/>
    <cellStyle name="40% - akcent 3 150" xfId="2080"/>
    <cellStyle name="40% - akcent 3 150 2" xfId="5924"/>
    <cellStyle name="40% - akcent 3 151" xfId="2081"/>
    <cellStyle name="40% - akcent 3 151 2" xfId="5925"/>
    <cellStyle name="40% - akcent 3 152" xfId="2082"/>
    <cellStyle name="40% - akcent 3 152 2" xfId="5926"/>
    <cellStyle name="40% - akcent 3 153" xfId="2083"/>
    <cellStyle name="40% - akcent 3 153 2" xfId="5927"/>
    <cellStyle name="40% - akcent 3 154" xfId="2084"/>
    <cellStyle name="40% - akcent 3 154 2" xfId="5928"/>
    <cellStyle name="40% - akcent 3 155" xfId="2085"/>
    <cellStyle name="40% - akcent 3 155 2" xfId="5929"/>
    <cellStyle name="40% - akcent 3 156" xfId="2086"/>
    <cellStyle name="40% - akcent 3 156 2" xfId="5930"/>
    <cellStyle name="40% - akcent 3 157" xfId="2087"/>
    <cellStyle name="40% - akcent 3 157 2" xfId="5931"/>
    <cellStyle name="40% - akcent 3 158" xfId="2088"/>
    <cellStyle name="40% - akcent 3 158 2" xfId="5932"/>
    <cellStyle name="40% - akcent 3 159" xfId="2089"/>
    <cellStyle name="40% - akcent 3 159 2" xfId="5933"/>
    <cellStyle name="40% - akcent 3 16" xfId="2090"/>
    <cellStyle name="40% - akcent 3 16 2" xfId="2091"/>
    <cellStyle name="40% - akcent 3 16 2 2" xfId="5935"/>
    <cellStyle name="40% - akcent 3 16 3" xfId="5934"/>
    <cellStyle name="40% - akcent 3 160" xfId="2092"/>
    <cellStyle name="40% - akcent 3 160 2" xfId="5936"/>
    <cellStyle name="40% - akcent 3 161" xfId="2093"/>
    <cellStyle name="40% - akcent 3 161 2" xfId="5937"/>
    <cellStyle name="40% - akcent 3 162" xfId="2094"/>
    <cellStyle name="40% - akcent 3 162 2" xfId="5938"/>
    <cellStyle name="40% - akcent 3 163" xfId="2095"/>
    <cellStyle name="40% - akcent 3 163 2" xfId="5939"/>
    <cellStyle name="40% - akcent 3 164" xfId="2096"/>
    <cellStyle name="40% - akcent 3 164 2" xfId="5940"/>
    <cellStyle name="40% - akcent 3 165" xfId="2097"/>
    <cellStyle name="40% - akcent 3 165 2" xfId="5941"/>
    <cellStyle name="40% - akcent 3 166" xfId="2098"/>
    <cellStyle name="40% - akcent 3 166 2" xfId="5942"/>
    <cellStyle name="40% - akcent 3 167" xfId="2099"/>
    <cellStyle name="40% - akcent 3 167 2" xfId="5943"/>
    <cellStyle name="40% - akcent 3 168" xfId="2100"/>
    <cellStyle name="40% - akcent 3 168 2" xfId="5944"/>
    <cellStyle name="40% - akcent 3 169" xfId="2101"/>
    <cellStyle name="40% - akcent 3 169 2" xfId="5945"/>
    <cellStyle name="40% - akcent 3 17" xfId="2102"/>
    <cellStyle name="40% - akcent 3 17 2" xfId="2103"/>
    <cellStyle name="40% - akcent 3 17 2 2" xfId="5947"/>
    <cellStyle name="40% - akcent 3 17 3" xfId="5946"/>
    <cellStyle name="40% - akcent 3 170" xfId="2104"/>
    <cellStyle name="40% - akcent 3 170 2" xfId="5948"/>
    <cellStyle name="40% - akcent 3 171" xfId="2105"/>
    <cellStyle name="40% - akcent 3 171 2" xfId="5949"/>
    <cellStyle name="40% - akcent 3 172" xfId="2106"/>
    <cellStyle name="40% - akcent 3 172 2" xfId="5950"/>
    <cellStyle name="40% - akcent 3 173" xfId="2107"/>
    <cellStyle name="40% - akcent 3 173 2" xfId="5951"/>
    <cellStyle name="40% - akcent 3 174" xfId="2108"/>
    <cellStyle name="40% - akcent 3 174 2" xfId="5952"/>
    <cellStyle name="40% - akcent 3 175" xfId="2109"/>
    <cellStyle name="40% - akcent 3 175 2" xfId="5953"/>
    <cellStyle name="40% - akcent 3 176" xfId="2110"/>
    <cellStyle name="40% - akcent 3 176 2" xfId="5954"/>
    <cellStyle name="40% - akcent 3 177" xfId="2111"/>
    <cellStyle name="40% - akcent 3 177 2" xfId="5955"/>
    <cellStyle name="40% - akcent 3 178" xfId="2112"/>
    <cellStyle name="40% - akcent 3 178 2" xfId="5956"/>
    <cellStyle name="40% - akcent 3 179" xfId="2113"/>
    <cellStyle name="40% - akcent 3 179 2" xfId="5957"/>
    <cellStyle name="40% - akcent 3 18" xfId="2114"/>
    <cellStyle name="40% - akcent 3 18 2" xfId="2115"/>
    <cellStyle name="40% - akcent 3 18 2 2" xfId="5959"/>
    <cellStyle name="40% - akcent 3 18 3" xfId="5958"/>
    <cellStyle name="40% - akcent 3 180" xfId="2116"/>
    <cellStyle name="40% - akcent 3 180 2" xfId="5960"/>
    <cellStyle name="40% - akcent 3 181" xfId="2117"/>
    <cellStyle name="40% - akcent 3 181 2" xfId="5961"/>
    <cellStyle name="40% - akcent 3 182" xfId="2118"/>
    <cellStyle name="40% - akcent 3 182 2" xfId="5962"/>
    <cellStyle name="40% - akcent 3 183" xfId="2119"/>
    <cellStyle name="40% - akcent 3 183 2" xfId="5963"/>
    <cellStyle name="40% - akcent 3 184" xfId="2120"/>
    <cellStyle name="40% - akcent 3 184 2" xfId="5964"/>
    <cellStyle name="40% - akcent 3 185" xfId="2121"/>
    <cellStyle name="40% - akcent 3 185 2" xfId="5965"/>
    <cellStyle name="40% - akcent 3 186" xfId="2122"/>
    <cellStyle name="40% - akcent 3 186 2" xfId="5966"/>
    <cellStyle name="40% - akcent 3 187" xfId="2123"/>
    <cellStyle name="40% - akcent 3 187 2" xfId="5967"/>
    <cellStyle name="40% - akcent 3 188" xfId="2124"/>
    <cellStyle name="40% - akcent 3 188 2" xfId="5968"/>
    <cellStyle name="40% - akcent 3 189" xfId="2125"/>
    <cellStyle name="40% - akcent 3 189 2" xfId="5969"/>
    <cellStyle name="40% - akcent 3 19" xfId="2126"/>
    <cellStyle name="40% - akcent 3 19 2" xfId="2127"/>
    <cellStyle name="40% - akcent 3 19 2 2" xfId="5971"/>
    <cellStyle name="40% - akcent 3 19 3" xfId="5970"/>
    <cellStyle name="40% - akcent 3 190" xfId="2128"/>
    <cellStyle name="40% - akcent 3 190 2" xfId="5972"/>
    <cellStyle name="40% - akcent 3 191" xfId="2129"/>
    <cellStyle name="40% - akcent 3 191 2" xfId="5973"/>
    <cellStyle name="40% - akcent 3 192" xfId="2130"/>
    <cellStyle name="40% - akcent 3 192 2" xfId="5974"/>
    <cellStyle name="40% - akcent 3 193" xfId="2131"/>
    <cellStyle name="40% - akcent 3 193 2" xfId="5975"/>
    <cellStyle name="40% - akcent 3 194" xfId="2132"/>
    <cellStyle name="40% - akcent 3 194 2" xfId="5976"/>
    <cellStyle name="40% - akcent 3 195" xfId="3842"/>
    <cellStyle name="40% - akcent 3 196" xfId="7125"/>
    <cellStyle name="40% - akcent 3 2" xfId="2133"/>
    <cellStyle name="40% - akcent 3 2 2" xfId="2134"/>
    <cellStyle name="40% - akcent 3 2 2 2" xfId="5978"/>
    <cellStyle name="40% - akcent 3 2 3" xfId="5977"/>
    <cellStyle name="40% - akcent 3 20" xfId="2135"/>
    <cellStyle name="40% - akcent 3 20 2" xfId="2136"/>
    <cellStyle name="40% - akcent 3 20 2 2" xfId="5980"/>
    <cellStyle name="40% - akcent 3 20 3" xfId="5979"/>
    <cellStyle name="40% - akcent 3 21" xfId="2137"/>
    <cellStyle name="40% - akcent 3 21 2" xfId="2138"/>
    <cellStyle name="40% - akcent 3 21 2 2" xfId="5982"/>
    <cellStyle name="40% - akcent 3 21 3" xfId="5981"/>
    <cellStyle name="40% - akcent 3 22" xfId="2139"/>
    <cellStyle name="40% - akcent 3 22 2" xfId="2140"/>
    <cellStyle name="40% - akcent 3 22 2 2" xfId="5984"/>
    <cellStyle name="40% - akcent 3 22 3" xfId="5983"/>
    <cellStyle name="40% - akcent 3 23" xfId="2141"/>
    <cellStyle name="40% - akcent 3 23 2" xfId="2142"/>
    <cellStyle name="40% - akcent 3 23 2 2" xfId="5986"/>
    <cellStyle name="40% - akcent 3 23 3" xfId="5985"/>
    <cellStyle name="40% - akcent 3 24" xfId="2143"/>
    <cellStyle name="40% - akcent 3 24 2" xfId="2144"/>
    <cellStyle name="40% - akcent 3 24 2 2" xfId="5988"/>
    <cellStyle name="40% - akcent 3 24 3" xfId="5987"/>
    <cellStyle name="40% - akcent 3 25" xfId="2145"/>
    <cellStyle name="40% - akcent 3 25 2" xfId="2146"/>
    <cellStyle name="40% - akcent 3 25 2 2" xfId="5990"/>
    <cellStyle name="40% - akcent 3 25 3" xfId="5989"/>
    <cellStyle name="40% - akcent 3 26" xfId="2147"/>
    <cellStyle name="40% - akcent 3 26 2" xfId="2148"/>
    <cellStyle name="40% - akcent 3 26 2 2" xfId="5992"/>
    <cellStyle name="40% - akcent 3 26 3" xfId="5991"/>
    <cellStyle name="40% - akcent 3 27" xfId="2149"/>
    <cellStyle name="40% - akcent 3 27 2" xfId="2150"/>
    <cellStyle name="40% - akcent 3 27 2 2" xfId="5994"/>
    <cellStyle name="40% - akcent 3 27 3" xfId="5993"/>
    <cellStyle name="40% - akcent 3 28" xfId="2151"/>
    <cellStyle name="40% - akcent 3 28 2" xfId="2152"/>
    <cellStyle name="40% - akcent 3 28 2 2" xfId="5996"/>
    <cellStyle name="40% - akcent 3 28 3" xfId="5995"/>
    <cellStyle name="40% - akcent 3 29" xfId="2153"/>
    <cellStyle name="40% - akcent 3 29 2" xfId="2154"/>
    <cellStyle name="40% - akcent 3 29 2 2" xfId="5998"/>
    <cellStyle name="40% - akcent 3 29 3" xfId="5997"/>
    <cellStyle name="40% - akcent 3 3" xfId="2155"/>
    <cellStyle name="40% - akcent 3 3 2" xfId="2156"/>
    <cellStyle name="40% - akcent 3 3 2 2" xfId="6000"/>
    <cellStyle name="40% - akcent 3 3 3" xfId="5999"/>
    <cellStyle name="40% - akcent 3 30" xfId="2157"/>
    <cellStyle name="40% - akcent 3 30 2" xfId="2158"/>
    <cellStyle name="40% - akcent 3 30 2 2" xfId="6002"/>
    <cellStyle name="40% - akcent 3 30 3" xfId="6001"/>
    <cellStyle name="40% - akcent 3 31" xfId="2159"/>
    <cellStyle name="40% - akcent 3 31 2" xfId="2160"/>
    <cellStyle name="40% - akcent 3 31 2 2" xfId="6004"/>
    <cellStyle name="40% - akcent 3 31 3" xfId="6003"/>
    <cellStyle name="40% - akcent 3 32" xfId="2161"/>
    <cellStyle name="40% - akcent 3 32 2" xfId="2162"/>
    <cellStyle name="40% - akcent 3 32 2 2" xfId="6006"/>
    <cellStyle name="40% - akcent 3 32 3" xfId="6005"/>
    <cellStyle name="40% - akcent 3 33" xfId="2163"/>
    <cellStyle name="40% - akcent 3 33 2" xfId="2164"/>
    <cellStyle name="40% - akcent 3 33 2 2" xfId="6008"/>
    <cellStyle name="40% - akcent 3 33 3" xfId="6007"/>
    <cellStyle name="40% - akcent 3 34" xfId="2165"/>
    <cellStyle name="40% - akcent 3 34 2" xfId="2166"/>
    <cellStyle name="40% - akcent 3 34 2 2" xfId="6010"/>
    <cellStyle name="40% - akcent 3 34 3" xfId="6009"/>
    <cellStyle name="40% - akcent 3 35" xfId="2167"/>
    <cellStyle name="40% - akcent 3 35 2" xfId="2168"/>
    <cellStyle name="40% - akcent 3 35 2 2" xfId="6012"/>
    <cellStyle name="40% - akcent 3 35 3" xfId="6011"/>
    <cellStyle name="40% - akcent 3 36" xfId="2169"/>
    <cellStyle name="40% - akcent 3 36 2" xfId="2170"/>
    <cellStyle name="40% - akcent 3 36 2 2" xfId="6014"/>
    <cellStyle name="40% - akcent 3 36 3" xfId="6013"/>
    <cellStyle name="40% - akcent 3 37" xfId="2171"/>
    <cellStyle name="40% - akcent 3 37 2" xfId="2172"/>
    <cellStyle name="40% - akcent 3 37 2 2" xfId="6016"/>
    <cellStyle name="40% - akcent 3 37 3" xfId="6015"/>
    <cellStyle name="40% - akcent 3 38" xfId="2173"/>
    <cellStyle name="40% - akcent 3 38 2" xfId="2174"/>
    <cellStyle name="40% - akcent 3 38 2 2" xfId="6018"/>
    <cellStyle name="40% - akcent 3 38 3" xfId="6017"/>
    <cellStyle name="40% - akcent 3 39" xfId="2175"/>
    <cellStyle name="40% - akcent 3 39 2" xfId="2176"/>
    <cellStyle name="40% - akcent 3 39 2 2" xfId="6020"/>
    <cellStyle name="40% - akcent 3 39 3" xfId="6019"/>
    <cellStyle name="40% - akcent 3 4" xfId="2177"/>
    <cellStyle name="40% - akcent 3 4 2" xfId="2178"/>
    <cellStyle name="40% - akcent 3 4 2 2" xfId="6022"/>
    <cellStyle name="40% - akcent 3 4 3" xfId="6021"/>
    <cellStyle name="40% - akcent 3 40" xfId="2179"/>
    <cellStyle name="40% - akcent 3 40 2" xfId="2180"/>
    <cellStyle name="40% - akcent 3 40 2 2" xfId="6024"/>
    <cellStyle name="40% - akcent 3 40 3" xfId="6023"/>
    <cellStyle name="40% - akcent 3 41" xfId="2181"/>
    <cellStyle name="40% - akcent 3 41 2" xfId="2182"/>
    <cellStyle name="40% - akcent 3 41 2 2" xfId="6026"/>
    <cellStyle name="40% - akcent 3 41 3" xfId="6025"/>
    <cellStyle name="40% - akcent 3 42" xfId="2183"/>
    <cellStyle name="40% - akcent 3 42 2" xfId="2184"/>
    <cellStyle name="40% - akcent 3 42 2 2" xfId="6028"/>
    <cellStyle name="40% - akcent 3 42 3" xfId="6027"/>
    <cellStyle name="40% - akcent 3 43" xfId="2185"/>
    <cellStyle name="40% - akcent 3 43 2" xfId="2186"/>
    <cellStyle name="40% - akcent 3 43 2 2" xfId="6030"/>
    <cellStyle name="40% - akcent 3 43 3" xfId="6029"/>
    <cellStyle name="40% - akcent 3 44" xfId="2187"/>
    <cellStyle name="40% - akcent 3 44 2" xfId="2188"/>
    <cellStyle name="40% - akcent 3 44 2 2" xfId="6032"/>
    <cellStyle name="40% - akcent 3 44 3" xfId="6031"/>
    <cellStyle name="40% - akcent 3 45" xfId="2189"/>
    <cellStyle name="40% - akcent 3 45 2" xfId="2190"/>
    <cellStyle name="40% - akcent 3 45 2 2" xfId="6034"/>
    <cellStyle name="40% - akcent 3 45 3" xfId="6033"/>
    <cellStyle name="40% - akcent 3 46" xfId="2191"/>
    <cellStyle name="40% - akcent 3 46 2" xfId="2192"/>
    <cellStyle name="40% - akcent 3 46 2 2" xfId="6036"/>
    <cellStyle name="40% - akcent 3 46 3" xfId="6035"/>
    <cellStyle name="40% - akcent 3 47" xfId="2193"/>
    <cellStyle name="40% - akcent 3 47 2" xfId="2194"/>
    <cellStyle name="40% - akcent 3 47 2 2" xfId="6038"/>
    <cellStyle name="40% - akcent 3 47 3" xfId="6037"/>
    <cellStyle name="40% - akcent 3 48" xfId="2195"/>
    <cellStyle name="40% - akcent 3 48 2" xfId="2196"/>
    <cellStyle name="40% - akcent 3 48 2 2" xfId="6040"/>
    <cellStyle name="40% - akcent 3 48 3" xfId="6039"/>
    <cellStyle name="40% - akcent 3 49" xfId="2197"/>
    <cellStyle name="40% - akcent 3 49 2" xfId="2198"/>
    <cellStyle name="40% - akcent 3 49 2 2" xfId="6042"/>
    <cellStyle name="40% - akcent 3 49 3" xfId="6041"/>
    <cellStyle name="40% - akcent 3 5" xfId="2199"/>
    <cellStyle name="40% - akcent 3 5 2" xfId="2200"/>
    <cellStyle name="40% - akcent 3 5 2 2" xfId="6044"/>
    <cellStyle name="40% - akcent 3 5 3" xfId="6043"/>
    <cellStyle name="40% - akcent 3 50" xfId="2201"/>
    <cellStyle name="40% - akcent 3 50 2" xfId="2202"/>
    <cellStyle name="40% - akcent 3 50 2 2" xfId="6046"/>
    <cellStyle name="40% - akcent 3 50 3" xfId="6045"/>
    <cellStyle name="40% - akcent 3 51" xfId="2203"/>
    <cellStyle name="40% - akcent 3 51 2" xfId="2204"/>
    <cellStyle name="40% - akcent 3 51 2 2" xfId="6048"/>
    <cellStyle name="40% - akcent 3 51 3" xfId="6047"/>
    <cellStyle name="40% - akcent 3 52" xfId="2205"/>
    <cellStyle name="40% - akcent 3 52 2" xfId="2206"/>
    <cellStyle name="40% - akcent 3 52 2 2" xfId="6050"/>
    <cellStyle name="40% - akcent 3 52 3" xfId="6049"/>
    <cellStyle name="40% - akcent 3 53" xfId="2207"/>
    <cellStyle name="40% - akcent 3 53 2" xfId="2208"/>
    <cellStyle name="40% - akcent 3 53 2 2" xfId="6052"/>
    <cellStyle name="40% - akcent 3 53 3" xfId="6051"/>
    <cellStyle name="40% - akcent 3 54" xfId="2209"/>
    <cellStyle name="40% - akcent 3 54 2" xfId="2210"/>
    <cellStyle name="40% - akcent 3 54 2 2" xfId="6054"/>
    <cellStyle name="40% - akcent 3 54 3" xfId="6053"/>
    <cellStyle name="40% - akcent 3 55" xfId="2211"/>
    <cellStyle name="40% - akcent 3 55 2" xfId="2212"/>
    <cellStyle name="40% - akcent 3 55 2 2" xfId="6056"/>
    <cellStyle name="40% - akcent 3 55 3" xfId="6055"/>
    <cellStyle name="40% - akcent 3 56" xfId="2213"/>
    <cellStyle name="40% - akcent 3 56 2" xfId="2214"/>
    <cellStyle name="40% - akcent 3 56 2 2" xfId="6058"/>
    <cellStyle name="40% - akcent 3 56 3" xfId="6057"/>
    <cellStyle name="40% - akcent 3 57" xfId="2215"/>
    <cellStyle name="40% - akcent 3 57 2" xfId="2216"/>
    <cellStyle name="40% - akcent 3 57 2 2" xfId="6060"/>
    <cellStyle name="40% - akcent 3 57 3" xfId="6059"/>
    <cellStyle name="40% - akcent 3 58" xfId="2217"/>
    <cellStyle name="40% - akcent 3 58 2" xfId="2218"/>
    <cellStyle name="40% - akcent 3 58 2 2" xfId="6062"/>
    <cellStyle name="40% - akcent 3 58 3" xfId="6061"/>
    <cellStyle name="40% - akcent 3 59" xfId="2219"/>
    <cellStyle name="40% - akcent 3 59 2" xfId="2220"/>
    <cellStyle name="40% - akcent 3 59 2 2" xfId="6064"/>
    <cellStyle name="40% - akcent 3 59 3" xfId="6063"/>
    <cellStyle name="40% - akcent 3 6" xfId="2221"/>
    <cellStyle name="40% - akcent 3 6 2" xfId="2222"/>
    <cellStyle name="40% - akcent 3 6 2 2" xfId="6066"/>
    <cellStyle name="40% - akcent 3 6 3" xfId="6065"/>
    <cellStyle name="40% - akcent 3 60" xfId="2223"/>
    <cellStyle name="40% - akcent 3 60 2" xfId="6067"/>
    <cellStyle name="40% - akcent 3 61" xfId="2224"/>
    <cellStyle name="40% - akcent 3 61 2" xfId="6068"/>
    <cellStyle name="40% - akcent 3 62" xfId="2225"/>
    <cellStyle name="40% - akcent 3 62 2" xfId="6069"/>
    <cellStyle name="40% - akcent 3 63" xfId="2226"/>
    <cellStyle name="40% - akcent 3 63 2" xfId="6070"/>
    <cellStyle name="40% - akcent 3 64" xfId="2227"/>
    <cellStyle name="40% - akcent 3 64 2" xfId="6071"/>
    <cellStyle name="40% - akcent 3 65" xfId="2228"/>
    <cellStyle name="40% - akcent 3 65 2" xfId="6072"/>
    <cellStyle name="40% - akcent 3 66" xfId="2229"/>
    <cellStyle name="40% - akcent 3 66 2" xfId="6073"/>
    <cellStyle name="40% - akcent 3 67" xfId="2230"/>
    <cellStyle name="40% - akcent 3 67 2" xfId="6074"/>
    <cellStyle name="40% - akcent 3 68" xfId="2231"/>
    <cellStyle name="40% - akcent 3 68 2" xfId="6075"/>
    <cellStyle name="40% - akcent 3 69" xfId="2232"/>
    <cellStyle name="40% - akcent 3 69 2" xfId="6076"/>
    <cellStyle name="40% - akcent 3 7" xfId="2233"/>
    <cellStyle name="40% - akcent 3 7 2" xfId="2234"/>
    <cellStyle name="40% - akcent 3 7 2 2" xfId="6078"/>
    <cellStyle name="40% - akcent 3 7 3" xfId="6077"/>
    <cellStyle name="40% - akcent 3 70" xfId="2235"/>
    <cellStyle name="40% - akcent 3 70 2" xfId="6079"/>
    <cellStyle name="40% - akcent 3 71" xfId="2236"/>
    <cellStyle name="40% - akcent 3 71 2" xfId="6080"/>
    <cellStyle name="40% - akcent 3 72" xfId="2237"/>
    <cellStyle name="40% - akcent 3 72 2" xfId="6081"/>
    <cellStyle name="40% - akcent 3 73" xfId="2238"/>
    <cellStyle name="40% - akcent 3 73 2" xfId="6082"/>
    <cellStyle name="40% - akcent 3 74" xfId="2239"/>
    <cellStyle name="40% - akcent 3 74 2" xfId="6083"/>
    <cellStyle name="40% - akcent 3 75" xfId="2240"/>
    <cellStyle name="40% - akcent 3 75 2" xfId="6084"/>
    <cellStyle name="40% - akcent 3 76" xfId="2241"/>
    <cellStyle name="40% - akcent 3 76 2" xfId="6085"/>
    <cellStyle name="40% - akcent 3 77" xfId="2242"/>
    <cellStyle name="40% - akcent 3 77 2" xfId="6086"/>
    <cellStyle name="40% - akcent 3 78" xfId="2243"/>
    <cellStyle name="40% - akcent 3 78 2" xfId="6087"/>
    <cellStyle name="40% - akcent 3 79" xfId="2244"/>
    <cellStyle name="40% - akcent 3 79 2" xfId="6088"/>
    <cellStyle name="40% - akcent 3 8" xfId="2245"/>
    <cellStyle name="40% - akcent 3 8 2" xfId="2246"/>
    <cellStyle name="40% - akcent 3 8 2 2" xfId="6090"/>
    <cellStyle name="40% - akcent 3 8 3" xfId="6089"/>
    <cellStyle name="40% - akcent 3 80" xfId="2247"/>
    <cellStyle name="40% - akcent 3 80 2" xfId="6091"/>
    <cellStyle name="40% - akcent 3 81" xfId="2248"/>
    <cellStyle name="40% - akcent 3 81 2" xfId="6092"/>
    <cellStyle name="40% - akcent 3 82" xfId="2249"/>
    <cellStyle name="40% - akcent 3 82 2" xfId="6093"/>
    <cellStyle name="40% - akcent 3 83" xfId="2250"/>
    <cellStyle name="40% - akcent 3 83 2" xfId="6094"/>
    <cellStyle name="40% - akcent 3 84" xfId="2251"/>
    <cellStyle name="40% - akcent 3 84 2" xfId="6095"/>
    <cellStyle name="40% - akcent 3 85" xfId="2252"/>
    <cellStyle name="40% - akcent 3 85 2" xfId="6096"/>
    <cellStyle name="40% - akcent 3 86" xfId="2253"/>
    <cellStyle name="40% - akcent 3 86 2" xfId="6097"/>
    <cellStyle name="40% - akcent 3 87" xfId="2254"/>
    <cellStyle name="40% - akcent 3 87 2" xfId="6098"/>
    <cellStyle name="40% - akcent 3 88" xfId="2255"/>
    <cellStyle name="40% - akcent 3 88 2" xfId="6099"/>
    <cellStyle name="40% - akcent 3 89" xfId="2256"/>
    <cellStyle name="40% - akcent 3 89 2" xfId="6100"/>
    <cellStyle name="40% - akcent 3 9" xfId="2257"/>
    <cellStyle name="40% - akcent 3 9 2" xfId="2258"/>
    <cellStyle name="40% - akcent 3 9 2 2" xfId="6102"/>
    <cellStyle name="40% - akcent 3 9 3" xfId="6101"/>
    <cellStyle name="40% - akcent 3 90" xfId="2259"/>
    <cellStyle name="40% - akcent 3 90 2" xfId="6103"/>
    <cellStyle name="40% - akcent 3 91" xfId="2260"/>
    <cellStyle name="40% - akcent 3 91 2" xfId="6104"/>
    <cellStyle name="40% - akcent 3 92" xfId="2261"/>
    <cellStyle name="40% - akcent 3 92 2" xfId="6105"/>
    <cellStyle name="40% - akcent 3 93" xfId="2262"/>
    <cellStyle name="40% - akcent 3 93 2" xfId="6106"/>
    <cellStyle name="40% - akcent 3 94" xfId="2263"/>
    <cellStyle name="40% - akcent 3 94 2" xfId="6107"/>
    <cellStyle name="40% - akcent 3 95" xfId="2264"/>
    <cellStyle name="40% - akcent 3 95 2" xfId="6108"/>
    <cellStyle name="40% - akcent 3 96" xfId="2265"/>
    <cellStyle name="40% - akcent 3 96 2" xfId="6109"/>
    <cellStyle name="40% - akcent 3 97" xfId="2266"/>
    <cellStyle name="40% - akcent 3 97 2" xfId="6110"/>
    <cellStyle name="40% - akcent 3 98" xfId="2267"/>
    <cellStyle name="40% - akcent 3 98 2" xfId="6111"/>
    <cellStyle name="40% - akcent 3 99" xfId="2268"/>
    <cellStyle name="40% - akcent 3 99 2" xfId="6112"/>
    <cellStyle name="40% - akcent 4" xfId="2269" builtinId="43" customBuiltin="1"/>
    <cellStyle name="40% - akcent 4 10" xfId="2270"/>
    <cellStyle name="40% - akcent 4 10 2" xfId="2271"/>
    <cellStyle name="40% - akcent 4 10 2 2" xfId="6114"/>
    <cellStyle name="40% - akcent 4 10 3" xfId="6113"/>
    <cellStyle name="40% - akcent 4 100" xfId="2272"/>
    <cellStyle name="40% - akcent 4 100 2" xfId="6115"/>
    <cellStyle name="40% - akcent 4 101" xfId="2273"/>
    <cellStyle name="40% - akcent 4 101 2" xfId="6116"/>
    <cellStyle name="40% - akcent 4 102" xfId="2274"/>
    <cellStyle name="40% - akcent 4 102 2" xfId="6117"/>
    <cellStyle name="40% - akcent 4 103" xfId="2275"/>
    <cellStyle name="40% - akcent 4 103 2" xfId="6118"/>
    <cellStyle name="40% - akcent 4 104" xfId="2276"/>
    <cellStyle name="40% - akcent 4 104 2" xfId="6119"/>
    <cellStyle name="40% - akcent 4 105" xfId="2277"/>
    <cellStyle name="40% - akcent 4 105 2" xfId="6120"/>
    <cellStyle name="40% - akcent 4 106" xfId="2278"/>
    <cellStyle name="40% - akcent 4 106 2" xfId="6121"/>
    <cellStyle name="40% - akcent 4 107" xfId="2279"/>
    <cellStyle name="40% - akcent 4 107 2" xfId="6122"/>
    <cellStyle name="40% - akcent 4 108" xfId="2280"/>
    <cellStyle name="40% - akcent 4 108 2" xfId="6123"/>
    <cellStyle name="40% - akcent 4 109" xfId="2281"/>
    <cellStyle name="40% - akcent 4 109 2" xfId="6124"/>
    <cellStyle name="40% - akcent 4 11" xfId="2282"/>
    <cellStyle name="40% - akcent 4 11 2" xfId="2283"/>
    <cellStyle name="40% - akcent 4 11 2 2" xfId="6126"/>
    <cellStyle name="40% - akcent 4 11 3" xfId="6125"/>
    <cellStyle name="40% - akcent 4 110" xfId="2284"/>
    <cellStyle name="40% - akcent 4 110 2" xfId="6127"/>
    <cellStyle name="40% - akcent 4 111" xfId="2285"/>
    <cellStyle name="40% - akcent 4 111 2" xfId="6128"/>
    <cellStyle name="40% - akcent 4 112" xfId="2286"/>
    <cellStyle name="40% - akcent 4 112 2" xfId="6129"/>
    <cellStyle name="40% - akcent 4 113" xfId="2287"/>
    <cellStyle name="40% - akcent 4 113 2" xfId="6130"/>
    <cellStyle name="40% - akcent 4 114" xfId="2288"/>
    <cellStyle name="40% - akcent 4 114 2" xfId="6131"/>
    <cellStyle name="40% - akcent 4 115" xfId="2289"/>
    <cellStyle name="40% - akcent 4 115 2" xfId="6132"/>
    <cellStyle name="40% - akcent 4 116" xfId="2290"/>
    <cellStyle name="40% - akcent 4 116 2" xfId="6133"/>
    <cellStyle name="40% - akcent 4 117" xfId="2291"/>
    <cellStyle name="40% - akcent 4 117 2" xfId="6134"/>
    <cellStyle name="40% - akcent 4 118" xfId="2292"/>
    <cellStyle name="40% - akcent 4 118 2" xfId="6135"/>
    <cellStyle name="40% - akcent 4 119" xfId="2293"/>
    <cellStyle name="40% - akcent 4 119 2" xfId="6136"/>
    <cellStyle name="40% - akcent 4 12" xfId="2294"/>
    <cellStyle name="40% - akcent 4 12 2" xfId="2295"/>
    <cellStyle name="40% - akcent 4 12 2 2" xfId="6138"/>
    <cellStyle name="40% - akcent 4 12 3" xfId="6137"/>
    <cellStyle name="40% - akcent 4 120" xfId="2296"/>
    <cellStyle name="40% - akcent 4 120 2" xfId="6139"/>
    <cellStyle name="40% - akcent 4 121" xfId="2297"/>
    <cellStyle name="40% - akcent 4 121 2" xfId="6140"/>
    <cellStyle name="40% - akcent 4 122" xfId="2298"/>
    <cellStyle name="40% - akcent 4 122 2" xfId="6141"/>
    <cellStyle name="40% - akcent 4 123" xfId="2299"/>
    <cellStyle name="40% - akcent 4 123 2" xfId="6142"/>
    <cellStyle name="40% - akcent 4 124" xfId="2300"/>
    <cellStyle name="40% - akcent 4 124 2" xfId="6143"/>
    <cellStyle name="40% - akcent 4 125" xfId="2301"/>
    <cellStyle name="40% - akcent 4 125 2" xfId="6144"/>
    <cellStyle name="40% - akcent 4 126" xfId="2302"/>
    <cellStyle name="40% - akcent 4 126 2" xfId="6145"/>
    <cellStyle name="40% - akcent 4 127" xfId="2303"/>
    <cellStyle name="40% - akcent 4 127 2" xfId="6146"/>
    <cellStyle name="40% - akcent 4 128" xfId="2304"/>
    <cellStyle name="40% - akcent 4 128 2" xfId="6147"/>
    <cellStyle name="40% - akcent 4 129" xfId="2305"/>
    <cellStyle name="40% - akcent 4 129 2" xfId="6148"/>
    <cellStyle name="40% - akcent 4 13" xfId="2306"/>
    <cellStyle name="40% - akcent 4 13 2" xfId="2307"/>
    <cellStyle name="40% - akcent 4 13 2 2" xfId="6150"/>
    <cellStyle name="40% - akcent 4 13 3" xfId="6149"/>
    <cellStyle name="40% - akcent 4 130" xfId="2308"/>
    <cellStyle name="40% - akcent 4 130 2" xfId="6151"/>
    <cellStyle name="40% - akcent 4 131" xfId="2309"/>
    <cellStyle name="40% - akcent 4 131 2" xfId="6152"/>
    <cellStyle name="40% - akcent 4 132" xfId="2310"/>
    <cellStyle name="40% - akcent 4 132 2" xfId="6153"/>
    <cellStyle name="40% - akcent 4 133" xfId="2311"/>
    <cellStyle name="40% - akcent 4 133 2" xfId="6154"/>
    <cellStyle name="40% - akcent 4 134" xfId="2312"/>
    <cellStyle name="40% - akcent 4 134 2" xfId="6155"/>
    <cellStyle name="40% - akcent 4 135" xfId="2313"/>
    <cellStyle name="40% - akcent 4 135 2" xfId="6156"/>
    <cellStyle name="40% - akcent 4 136" xfId="2314"/>
    <cellStyle name="40% - akcent 4 136 2" xfId="6157"/>
    <cellStyle name="40% - akcent 4 137" xfId="2315"/>
    <cellStyle name="40% - akcent 4 137 2" xfId="6158"/>
    <cellStyle name="40% - akcent 4 138" xfId="2316"/>
    <cellStyle name="40% - akcent 4 138 2" xfId="6159"/>
    <cellStyle name="40% - akcent 4 139" xfId="2317"/>
    <cellStyle name="40% - akcent 4 139 2" xfId="6160"/>
    <cellStyle name="40% - akcent 4 14" xfId="2318"/>
    <cellStyle name="40% - akcent 4 14 2" xfId="2319"/>
    <cellStyle name="40% - akcent 4 14 2 2" xfId="6162"/>
    <cellStyle name="40% - akcent 4 14 3" xfId="6161"/>
    <cellStyle name="40% - akcent 4 140" xfId="2320"/>
    <cellStyle name="40% - akcent 4 140 2" xfId="6163"/>
    <cellStyle name="40% - akcent 4 141" xfId="2321"/>
    <cellStyle name="40% - akcent 4 141 2" xfId="6164"/>
    <cellStyle name="40% - akcent 4 142" xfId="2322"/>
    <cellStyle name="40% - akcent 4 142 2" xfId="6165"/>
    <cellStyle name="40% - akcent 4 143" xfId="2323"/>
    <cellStyle name="40% - akcent 4 143 2" xfId="6166"/>
    <cellStyle name="40% - akcent 4 144" xfId="2324"/>
    <cellStyle name="40% - akcent 4 144 2" xfId="6167"/>
    <cellStyle name="40% - akcent 4 145" xfId="2325"/>
    <cellStyle name="40% - akcent 4 145 2" xfId="6168"/>
    <cellStyle name="40% - akcent 4 146" xfId="2326"/>
    <cellStyle name="40% - akcent 4 146 2" xfId="6169"/>
    <cellStyle name="40% - akcent 4 147" xfId="2327"/>
    <cellStyle name="40% - akcent 4 147 2" xfId="6170"/>
    <cellStyle name="40% - akcent 4 148" xfId="2328"/>
    <cellStyle name="40% - akcent 4 148 2" xfId="6171"/>
    <cellStyle name="40% - akcent 4 149" xfId="2329"/>
    <cellStyle name="40% - akcent 4 149 2" xfId="6172"/>
    <cellStyle name="40% - akcent 4 15" xfId="2330"/>
    <cellStyle name="40% - akcent 4 15 2" xfId="2331"/>
    <cellStyle name="40% - akcent 4 15 2 2" xfId="6174"/>
    <cellStyle name="40% - akcent 4 15 3" xfId="6173"/>
    <cellStyle name="40% - akcent 4 150" xfId="2332"/>
    <cellStyle name="40% - akcent 4 150 2" xfId="6175"/>
    <cellStyle name="40% - akcent 4 151" xfId="2333"/>
    <cellStyle name="40% - akcent 4 151 2" xfId="6176"/>
    <cellStyle name="40% - akcent 4 152" xfId="2334"/>
    <cellStyle name="40% - akcent 4 152 2" xfId="6177"/>
    <cellStyle name="40% - akcent 4 153" xfId="2335"/>
    <cellStyle name="40% - akcent 4 153 2" xfId="6178"/>
    <cellStyle name="40% - akcent 4 154" xfId="2336"/>
    <cellStyle name="40% - akcent 4 154 2" xfId="6179"/>
    <cellStyle name="40% - akcent 4 155" xfId="2337"/>
    <cellStyle name="40% - akcent 4 155 2" xfId="6180"/>
    <cellStyle name="40% - akcent 4 156" xfId="2338"/>
    <cellStyle name="40% - akcent 4 156 2" xfId="6181"/>
    <cellStyle name="40% - akcent 4 157" xfId="2339"/>
    <cellStyle name="40% - akcent 4 157 2" xfId="6182"/>
    <cellStyle name="40% - akcent 4 158" xfId="2340"/>
    <cellStyle name="40% - akcent 4 158 2" xfId="6183"/>
    <cellStyle name="40% - akcent 4 159" xfId="2341"/>
    <cellStyle name="40% - akcent 4 159 2" xfId="6184"/>
    <cellStyle name="40% - akcent 4 16" xfId="2342"/>
    <cellStyle name="40% - akcent 4 16 2" xfId="2343"/>
    <cellStyle name="40% - akcent 4 16 2 2" xfId="6186"/>
    <cellStyle name="40% - akcent 4 16 3" xfId="6185"/>
    <cellStyle name="40% - akcent 4 160" xfId="2344"/>
    <cellStyle name="40% - akcent 4 160 2" xfId="6187"/>
    <cellStyle name="40% - akcent 4 161" xfId="2345"/>
    <cellStyle name="40% - akcent 4 161 2" xfId="6188"/>
    <cellStyle name="40% - akcent 4 162" xfId="2346"/>
    <cellStyle name="40% - akcent 4 162 2" xfId="6189"/>
    <cellStyle name="40% - akcent 4 163" xfId="2347"/>
    <cellStyle name="40% - akcent 4 163 2" xfId="6190"/>
    <cellStyle name="40% - akcent 4 164" xfId="2348"/>
    <cellStyle name="40% - akcent 4 164 2" xfId="6191"/>
    <cellStyle name="40% - akcent 4 165" xfId="2349"/>
    <cellStyle name="40% - akcent 4 165 2" xfId="6192"/>
    <cellStyle name="40% - akcent 4 166" xfId="2350"/>
    <cellStyle name="40% - akcent 4 166 2" xfId="6193"/>
    <cellStyle name="40% - akcent 4 167" xfId="2351"/>
    <cellStyle name="40% - akcent 4 167 2" xfId="6194"/>
    <cellStyle name="40% - akcent 4 168" xfId="2352"/>
    <cellStyle name="40% - akcent 4 168 2" xfId="6195"/>
    <cellStyle name="40% - akcent 4 169" xfId="2353"/>
    <cellStyle name="40% - akcent 4 169 2" xfId="6196"/>
    <cellStyle name="40% - akcent 4 17" xfId="2354"/>
    <cellStyle name="40% - akcent 4 17 2" xfId="2355"/>
    <cellStyle name="40% - akcent 4 17 2 2" xfId="6198"/>
    <cellStyle name="40% - akcent 4 17 3" xfId="6197"/>
    <cellStyle name="40% - akcent 4 170" xfId="2356"/>
    <cellStyle name="40% - akcent 4 170 2" xfId="6199"/>
    <cellStyle name="40% - akcent 4 171" xfId="2357"/>
    <cellStyle name="40% - akcent 4 171 2" xfId="6200"/>
    <cellStyle name="40% - akcent 4 172" xfId="2358"/>
    <cellStyle name="40% - akcent 4 172 2" xfId="6201"/>
    <cellStyle name="40% - akcent 4 173" xfId="2359"/>
    <cellStyle name="40% - akcent 4 173 2" xfId="6202"/>
    <cellStyle name="40% - akcent 4 174" xfId="2360"/>
    <cellStyle name="40% - akcent 4 174 2" xfId="6203"/>
    <cellStyle name="40% - akcent 4 175" xfId="2361"/>
    <cellStyle name="40% - akcent 4 175 2" xfId="6204"/>
    <cellStyle name="40% - akcent 4 176" xfId="2362"/>
    <cellStyle name="40% - akcent 4 176 2" xfId="6205"/>
    <cellStyle name="40% - akcent 4 177" xfId="2363"/>
    <cellStyle name="40% - akcent 4 177 2" xfId="6206"/>
    <cellStyle name="40% - akcent 4 178" xfId="2364"/>
    <cellStyle name="40% - akcent 4 178 2" xfId="6207"/>
    <cellStyle name="40% - akcent 4 179" xfId="2365"/>
    <cellStyle name="40% - akcent 4 179 2" xfId="6208"/>
    <cellStyle name="40% - akcent 4 18" xfId="2366"/>
    <cellStyle name="40% - akcent 4 18 2" xfId="2367"/>
    <cellStyle name="40% - akcent 4 18 2 2" xfId="6210"/>
    <cellStyle name="40% - akcent 4 18 3" xfId="6209"/>
    <cellStyle name="40% - akcent 4 180" xfId="2368"/>
    <cellStyle name="40% - akcent 4 180 2" xfId="6211"/>
    <cellStyle name="40% - akcent 4 181" xfId="2369"/>
    <cellStyle name="40% - akcent 4 181 2" xfId="6212"/>
    <cellStyle name="40% - akcent 4 182" xfId="2370"/>
    <cellStyle name="40% - akcent 4 182 2" xfId="6213"/>
    <cellStyle name="40% - akcent 4 183" xfId="2371"/>
    <cellStyle name="40% - akcent 4 183 2" xfId="6214"/>
    <cellStyle name="40% - akcent 4 184" xfId="2372"/>
    <cellStyle name="40% - akcent 4 184 2" xfId="6215"/>
    <cellStyle name="40% - akcent 4 185" xfId="2373"/>
    <cellStyle name="40% - akcent 4 185 2" xfId="6216"/>
    <cellStyle name="40% - akcent 4 186" xfId="2374"/>
    <cellStyle name="40% - akcent 4 186 2" xfId="6217"/>
    <cellStyle name="40% - akcent 4 187" xfId="2375"/>
    <cellStyle name="40% - akcent 4 187 2" xfId="6218"/>
    <cellStyle name="40% - akcent 4 188" xfId="2376"/>
    <cellStyle name="40% - akcent 4 188 2" xfId="6219"/>
    <cellStyle name="40% - akcent 4 189" xfId="2377"/>
    <cellStyle name="40% - akcent 4 189 2" xfId="6220"/>
    <cellStyle name="40% - akcent 4 19" xfId="2378"/>
    <cellStyle name="40% - akcent 4 19 2" xfId="2379"/>
    <cellStyle name="40% - akcent 4 19 2 2" xfId="6222"/>
    <cellStyle name="40% - akcent 4 19 3" xfId="6221"/>
    <cellStyle name="40% - akcent 4 190" xfId="2380"/>
    <cellStyle name="40% - akcent 4 190 2" xfId="6223"/>
    <cellStyle name="40% - akcent 4 191" xfId="2381"/>
    <cellStyle name="40% - akcent 4 191 2" xfId="6224"/>
    <cellStyle name="40% - akcent 4 192" xfId="2382"/>
    <cellStyle name="40% - akcent 4 192 2" xfId="6225"/>
    <cellStyle name="40% - akcent 4 193" xfId="2383"/>
    <cellStyle name="40% - akcent 4 193 2" xfId="6226"/>
    <cellStyle name="40% - akcent 4 194" xfId="2384"/>
    <cellStyle name="40% - akcent 4 194 2" xfId="6227"/>
    <cellStyle name="40% - akcent 4 195" xfId="3844"/>
    <cellStyle name="40% - akcent 4 196" xfId="7126"/>
    <cellStyle name="40% - akcent 4 2" xfId="2385"/>
    <cellStyle name="40% - akcent 4 2 2" xfId="2386"/>
    <cellStyle name="40% - akcent 4 2 2 2" xfId="6229"/>
    <cellStyle name="40% - akcent 4 2 3" xfId="6228"/>
    <cellStyle name="40% - akcent 4 20" xfId="2387"/>
    <cellStyle name="40% - akcent 4 20 2" xfId="2388"/>
    <cellStyle name="40% - akcent 4 20 2 2" xfId="6231"/>
    <cellStyle name="40% - akcent 4 20 3" xfId="6230"/>
    <cellStyle name="40% - akcent 4 21" xfId="2389"/>
    <cellStyle name="40% - akcent 4 21 2" xfId="2390"/>
    <cellStyle name="40% - akcent 4 21 2 2" xfId="6233"/>
    <cellStyle name="40% - akcent 4 21 3" xfId="6232"/>
    <cellStyle name="40% - akcent 4 22" xfId="2391"/>
    <cellStyle name="40% - akcent 4 22 2" xfId="2392"/>
    <cellStyle name="40% - akcent 4 22 2 2" xfId="6235"/>
    <cellStyle name="40% - akcent 4 22 3" xfId="6234"/>
    <cellStyle name="40% - akcent 4 23" xfId="2393"/>
    <cellStyle name="40% - akcent 4 23 2" xfId="2394"/>
    <cellStyle name="40% - akcent 4 23 2 2" xfId="6237"/>
    <cellStyle name="40% - akcent 4 23 3" xfId="6236"/>
    <cellStyle name="40% - akcent 4 24" xfId="2395"/>
    <cellStyle name="40% - akcent 4 24 2" xfId="2396"/>
    <cellStyle name="40% - akcent 4 24 2 2" xfId="6239"/>
    <cellStyle name="40% - akcent 4 24 3" xfId="6238"/>
    <cellStyle name="40% - akcent 4 25" xfId="2397"/>
    <cellStyle name="40% - akcent 4 25 2" xfId="2398"/>
    <cellStyle name="40% - akcent 4 25 2 2" xfId="6241"/>
    <cellStyle name="40% - akcent 4 25 3" xfId="6240"/>
    <cellStyle name="40% - akcent 4 26" xfId="2399"/>
    <cellStyle name="40% - akcent 4 26 2" xfId="2400"/>
    <cellStyle name="40% - akcent 4 26 2 2" xfId="6243"/>
    <cellStyle name="40% - akcent 4 26 3" xfId="6242"/>
    <cellStyle name="40% - akcent 4 27" xfId="2401"/>
    <cellStyle name="40% - akcent 4 27 2" xfId="2402"/>
    <cellStyle name="40% - akcent 4 27 2 2" xfId="6245"/>
    <cellStyle name="40% - akcent 4 27 3" xfId="6244"/>
    <cellStyle name="40% - akcent 4 28" xfId="2403"/>
    <cellStyle name="40% - akcent 4 28 2" xfId="2404"/>
    <cellStyle name="40% - akcent 4 28 2 2" xfId="6247"/>
    <cellStyle name="40% - akcent 4 28 3" xfId="6246"/>
    <cellStyle name="40% - akcent 4 29" xfId="2405"/>
    <cellStyle name="40% - akcent 4 29 2" xfId="2406"/>
    <cellStyle name="40% - akcent 4 29 2 2" xfId="6249"/>
    <cellStyle name="40% - akcent 4 29 3" xfId="6248"/>
    <cellStyle name="40% - akcent 4 3" xfId="2407"/>
    <cellStyle name="40% - akcent 4 3 2" xfId="2408"/>
    <cellStyle name="40% - akcent 4 3 2 2" xfId="6251"/>
    <cellStyle name="40% - akcent 4 3 3" xfId="6250"/>
    <cellStyle name="40% - akcent 4 30" xfId="2409"/>
    <cellStyle name="40% - akcent 4 30 2" xfId="2410"/>
    <cellStyle name="40% - akcent 4 30 2 2" xfId="6253"/>
    <cellStyle name="40% - akcent 4 30 3" xfId="6252"/>
    <cellStyle name="40% - akcent 4 31" xfId="2411"/>
    <cellStyle name="40% - akcent 4 31 2" xfId="2412"/>
    <cellStyle name="40% - akcent 4 31 2 2" xfId="6255"/>
    <cellStyle name="40% - akcent 4 31 3" xfId="6254"/>
    <cellStyle name="40% - akcent 4 32" xfId="2413"/>
    <cellStyle name="40% - akcent 4 32 2" xfId="2414"/>
    <cellStyle name="40% - akcent 4 32 2 2" xfId="6257"/>
    <cellStyle name="40% - akcent 4 32 3" xfId="6256"/>
    <cellStyle name="40% - akcent 4 33" xfId="2415"/>
    <cellStyle name="40% - akcent 4 33 2" xfId="2416"/>
    <cellStyle name="40% - akcent 4 33 2 2" xfId="6259"/>
    <cellStyle name="40% - akcent 4 33 3" xfId="6258"/>
    <cellStyle name="40% - akcent 4 34" xfId="2417"/>
    <cellStyle name="40% - akcent 4 34 2" xfId="2418"/>
    <cellStyle name="40% - akcent 4 34 2 2" xfId="6261"/>
    <cellStyle name="40% - akcent 4 34 3" xfId="6260"/>
    <cellStyle name="40% - akcent 4 35" xfId="2419"/>
    <cellStyle name="40% - akcent 4 35 2" xfId="2420"/>
    <cellStyle name="40% - akcent 4 35 2 2" xfId="6263"/>
    <cellStyle name="40% - akcent 4 35 3" xfId="6262"/>
    <cellStyle name="40% - akcent 4 36" xfId="2421"/>
    <cellStyle name="40% - akcent 4 36 2" xfId="2422"/>
    <cellStyle name="40% - akcent 4 36 2 2" xfId="6265"/>
    <cellStyle name="40% - akcent 4 36 3" xfId="6264"/>
    <cellStyle name="40% - akcent 4 37" xfId="2423"/>
    <cellStyle name="40% - akcent 4 37 2" xfId="2424"/>
    <cellStyle name="40% - akcent 4 37 2 2" xfId="6267"/>
    <cellStyle name="40% - akcent 4 37 3" xfId="6266"/>
    <cellStyle name="40% - akcent 4 38" xfId="2425"/>
    <cellStyle name="40% - akcent 4 38 2" xfId="2426"/>
    <cellStyle name="40% - akcent 4 38 2 2" xfId="6269"/>
    <cellStyle name="40% - akcent 4 38 3" xfId="6268"/>
    <cellStyle name="40% - akcent 4 39" xfId="2427"/>
    <cellStyle name="40% - akcent 4 39 2" xfId="2428"/>
    <cellStyle name="40% - akcent 4 39 2 2" xfId="6271"/>
    <cellStyle name="40% - akcent 4 39 3" xfId="6270"/>
    <cellStyle name="40% - akcent 4 4" xfId="2429"/>
    <cellStyle name="40% - akcent 4 4 2" xfId="2430"/>
    <cellStyle name="40% - akcent 4 4 2 2" xfId="6273"/>
    <cellStyle name="40% - akcent 4 4 3" xfId="6272"/>
    <cellStyle name="40% - akcent 4 40" xfId="2431"/>
    <cellStyle name="40% - akcent 4 40 2" xfId="2432"/>
    <cellStyle name="40% - akcent 4 40 2 2" xfId="6275"/>
    <cellStyle name="40% - akcent 4 40 3" xfId="6274"/>
    <cellStyle name="40% - akcent 4 41" xfId="2433"/>
    <cellStyle name="40% - akcent 4 41 2" xfId="2434"/>
    <cellStyle name="40% - akcent 4 41 2 2" xfId="6277"/>
    <cellStyle name="40% - akcent 4 41 3" xfId="6276"/>
    <cellStyle name="40% - akcent 4 42" xfId="2435"/>
    <cellStyle name="40% - akcent 4 42 2" xfId="2436"/>
    <cellStyle name="40% - akcent 4 42 2 2" xfId="6279"/>
    <cellStyle name="40% - akcent 4 42 3" xfId="6278"/>
    <cellStyle name="40% - akcent 4 43" xfId="2437"/>
    <cellStyle name="40% - akcent 4 43 2" xfId="2438"/>
    <cellStyle name="40% - akcent 4 43 2 2" xfId="6281"/>
    <cellStyle name="40% - akcent 4 43 3" xfId="6280"/>
    <cellStyle name="40% - akcent 4 44" xfId="2439"/>
    <cellStyle name="40% - akcent 4 44 2" xfId="2440"/>
    <cellStyle name="40% - akcent 4 44 2 2" xfId="6283"/>
    <cellStyle name="40% - akcent 4 44 3" xfId="6282"/>
    <cellStyle name="40% - akcent 4 45" xfId="2441"/>
    <cellStyle name="40% - akcent 4 45 2" xfId="2442"/>
    <cellStyle name="40% - akcent 4 45 2 2" xfId="6285"/>
    <cellStyle name="40% - akcent 4 45 3" xfId="6284"/>
    <cellStyle name="40% - akcent 4 46" xfId="2443"/>
    <cellStyle name="40% - akcent 4 46 2" xfId="2444"/>
    <cellStyle name="40% - akcent 4 46 2 2" xfId="6287"/>
    <cellStyle name="40% - akcent 4 46 3" xfId="6286"/>
    <cellStyle name="40% - akcent 4 47" xfId="2445"/>
    <cellStyle name="40% - akcent 4 47 2" xfId="2446"/>
    <cellStyle name="40% - akcent 4 47 2 2" xfId="6289"/>
    <cellStyle name="40% - akcent 4 47 3" xfId="6288"/>
    <cellStyle name="40% - akcent 4 48" xfId="2447"/>
    <cellStyle name="40% - akcent 4 48 2" xfId="2448"/>
    <cellStyle name="40% - akcent 4 48 2 2" xfId="6291"/>
    <cellStyle name="40% - akcent 4 48 3" xfId="6290"/>
    <cellStyle name="40% - akcent 4 49" xfId="2449"/>
    <cellStyle name="40% - akcent 4 49 2" xfId="2450"/>
    <cellStyle name="40% - akcent 4 49 2 2" xfId="6293"/>
    <cellStyle name="40% - akcent 4 49 3" xfId="6292"/>
    <cellStyle name="40% - akcent 4 5" xfId="2451"/>
    <cellStyle name="40% - akcent 4 5 2" xfId="2452"/>
    <cellStyle name="40% - akcent 4 5 2 2" xfId="6295"/>
    <cellStyle name="40% - akcent 4 5 3" xfId="6294"/>
    <cellStyle name="40% - akcent 4 50" xfId="2453"/>
    <cellStyle name="40% - akcent 4 50 2" xfId="2454"/>
    <cellStyle name="40% - akcent 4 50 2 2" xfId="6297"/>
    <cellStyle name="40% - akcent 4 50 3" xfId="6296"/>
    <cellStyle name="40% - akcent 4 51" xfId="2455"/>
    <cellStyle name="40% - akcent 4 51 2" xfId="2456"/>
    <cellStyle name="40% - akcent 4 51 2 2" xfId="6299"/>
    <cellStyle name="40% - akcent 4 51 3" xfId="6298"/>
    <cellStyle name="40% - akcent 4 52" xfId="2457"/>
    <cellStyle name="40% - akcent 4 52 2" xfId="2458"/>
    <cellStyle name="40% - akcent 4 52 2 2" xfId="6301"/>
    <cellStyle name="40% - akcent 4 52 3" xfId="6300"/>
    <cellStyle name="40% - akcent 4 53" xfId="2459"/>
    <cellStyle name="40% - akcent 4 53 2" xfId="2460"/>
    <cellStyle name="40% - akcent 4 53 2 2" xfId="6303"/>
    <cellStyle name="40% - akcent 4 53 3" xfId="6302"/>
    <cellStyle name="40% - akcent 4 54" xfId="2461"/>
    <cellStyle name="40% - akcent 4 54 2" xfId="2462"/>
    <cellStyle name="40% - akcent 4 54 2 2" xfId="6305"/>
    <cellStyle name="40% - akcent 4 54 3" xfId="6304"/>
    <cellStyle name="40% - akcent 4 55" xfId="2463"/>
    <cellStyle name="40% - akcent 4 55 2" xfId="2464"/>
    <cellStyle name="40% - akcent 4 55 2 2" xfId="6307"/>
    <cellStyle name="40% - akcent 4 55 3" xfId="6306"/>
    <cellStyle name="40% - akcent 4 56" xfId="2465"/>
    <cellStyle name="40% - akcent 4 56 2" xfId="2466"/>
    <cellStyle name="40% - akcent 4 56 2 2" xfId="6309"/>
    <cellStyle name="40% - akcent 4 56 3" xfId="6308"/>
    <cellStyle name="40% - akcent 4 57" xfId="2467"/>
    <cellStyle name="40% - akcent 4 57 2" xfId="2468"/>
    <cellStyle name="40% - akcent 4 57 2 2" xfId="6311"/>
    <cellStyle name="40% - akcent 4 57 3" xfId="6310"/>
    <cellStyle name="40% - akcent 4 58" xfId="2469"/>
    <cellStyle name="40% - akcent 4 58 2" xfId="2470"/>
    <cellStyle name="40% - akcent 4 58 2 2" xfId="6313"/>
    <cellStyle name="40% - akcent 4 58 3" xfId="6312"/>
    <cellStyle name="40% - akcent 4 59" xfId="2471"/>
    <cellStyle name="40% - akcent 4 59 2" xfId="2472"/>
    <cellStyle name="40% - akcent 4 59 2 2" xfId="6315"/>
    <cellStyle name="40% - akcent 4 59 3" xfId="6314"/>
    <cellStyle name="40% - akcent 4 6" xfId="2473"/>
    <cellStyle name="40% - akcent 4 6 2" xfId="2474"/>
    <cellStyle name="40% - akcent 4 6 2 2" xfId="6317"/>
    <cellStyle name="40% - akcent 4 6 3" xfId="6316"/>
    <cellStyle name="40% - akcent 4 60" xfId="2475"/>
    <cellStyle name="40% - akcent 4 60 2" xfId="6318"/>
    <cellStyle name="40% - akcent 4 61" xfId="2476"/>
    <cellStyle name="40% - akcent 4 61 2" xfId="6319"/>
    <cellStyle name="40% - akcent 4 62" xfId="2477"/>
    <cellStyle name="40% - akcent 4 62 2" xfId="6320"/>
    <cellStyle name="40% - akcent 4 63" xfId="2478"/>
    <cellStyle name="40% - akcent 4 63 2" xfId="6321"/>
    <cellStyle name="40% - akcent 4 64" xfId="2479"/>
    <cellStyle name="40% - akcent 4 64 2" xfId="6322"/>
    <cellStyle name="40% - akcent 4 65" xfId="2480"/>
    <cellStyle name="40% - akcent 4 65 2" xfId="6323"/>
    <cellStyle name="40% - akcent 4 66" xfId="2481"/>
    <cellStyle name="40% - akcent 4 66 2" xfId="6324"/>
    <cellStyle name="40% - akcent 4 67" xfId="2482"/>
    <cellStyle name="40% - akcent 4 67 2" xfId="6325"/>
    <cellStyle name="40% - akcent 4 68" xfId="2483"/>
    <cellStyle name="40% - akcent 4 68 2" xfId="6326"/>
    <cellStyle name="40% - akcent 4 69" xfId="2484"/>
    <cellStyle name="40% - akcent 4 69 2" xfId="6327"/>
    <cellStyle name="40% - akcent 4 7" xfId="2485"/>
    <cellStyle name="40% - akcent 4 7 2" xfId="2486"/>
    <cellStyle name="40% - akcent 4 7 2 2" xfId="6329"/>
    <cellStyle name="40% - akcent 4 7 3" xfId="6328"/>
    <cellStyle name="40% - akcent 4 70" xfId="2487"/>
    <cellStyle name="40% - akcent 4 70 2" xfId="6330"/>
    <cellStyle name="40% - akcent 4 71" xfId="2488"/>
    <cellStyle name="40% - akcent 4 71 2" xfId="6331"/>
    <cellStyle name="40% - akcent 4 72" xfId="2489"/>
    <cellStyle name="40% - akcent 4 72 2" xfId="6332"/>
    <cellStyle name="40% - akcent 4 73" xfId="2490"/>
    <cellStyle name="40% - akcent 4 73 2" xfId="6333"/>
    <cellStyle name="40% - akcent 4 74" xfId="2491"/>
    <cellStyle name="40% - akcent 4 74 2" xfId="6334"/>
    <cellStyle name="40% - akcent 4 75" xfId="2492"/>
    <cellStyle name="40% - akcent 4 75 2" xfId="6335"/>
    <cellStyle name="40% - akcent 4 76" xfId="2493"/>
    <cellStyle name="40% - akcent 4 76 2" xfId="6336"/>
    <cellStyle name="40% - akcent 4 77" xfId="2494"/>
    <cellStyle name="40% - akcent 4 77 2" xfId="6337"/>
    <cellStyle name="40% - akcent 4 78" xfId="2495"/>
    <cellStyle name="40% - akcent 4 78 2" xfId="6338"/>
    <cellStyle name="40% - akcent 4 79" xfId="2496"/>
    <cellStyle name="40% - akcent 4 79 2" xfId="6339"/>
    <cellStyle name="40% - akcent 4 8" xfId="2497"/>
    <cellStyle name="40% - akcent 4 8 2" xfId="2498"/>
    <cellStyle name="40% - akcent 4 8 2 2" xfId="6341"/>
    <cellStyle name="40% - akcent 4 8 3" xfId="6340"/>
    <cellStyle name="40% - akcent 4 80" xfId="2499"/>
    <cellStyle name="40% - akcent 4 80 2" xfId="6342"/>
    <cellStyle name="40% - akcent 4 81" xfId="2500"/>
    <cellStyle name="40% - akcent 4 81 2" xfId="6343"/>
    <cellStyle name="40% - akcent 4 82" xfId="2501"/>
    <cellStyle name="40% - akcent 4 82 2" xfId="6344"/>
    <cellStyle name="40% - akcent 4 83" xfId="2502"/>
    <cellStyle name="40% - akcent 4 83 2" xfId="6345"/>
    <cellStyle name="40% - akcent 4 84" xfId="2503"/>
    <cellStyle name="40% - akcent 4 84 2" xfId="6346"/>
    <cellStyle name="40% - akcent 4 85" xfId="2504"/>
    <cellStyle name="40% - akcent 4 85 2" xfId="6347"/>
    <cellStyle name="40% - akcent 4 86" xfId="2505"/>
    <cellStyle name="40% - akcent 4 86 2" xfId="6348"/>
    <cellStyle name="40% - akcent 4 87" xfId="2506"/>
    <cellStyle name="40% - akcent 4 87 2" xfId="6349"/>
    <cellStyle name="40% - akcent 4 88" xfId="2507"/>
    <cellStyle name="40% - akcent 4 88 2" xfId="6350"/>
    <cellStyle name="40% - akcent 4 89" xfId="2508"/>
    <cellStyle name="40% - akcent 4 89 2" xfId="6351"/>
    <cellStyle name="40% - akcent 4 9" xfId="2509"/>
    <cellStyle name="40% - akcent 4 9 2" xfId="2510"/>
    <cellStyle name="40% - akcent 4 9 2 2" xfId="6353"/>
    <cellStyle name="40% - akcent 4 9 3" xfId="6352"/>
    <cellStyle name="40% - akcent 4 90" xfId="2511"/>
    <cellStyle name="40% - akcent 4 90 2" xfId="6354"/>
    <cellStyle name="40% - akcent 4 91" xfId="2512"/>
    <cellStyle name="40% - akcent 4 91 2" xfId="6355"/>
    <cellStyle name="40% - akcent 4 92" xfId="2513"/>
    <cellStyle name="40% - akcent 4 92 2" xfId="6356"/>
    <cellStyle name="40% - akcent 4 93" xfId="2514"/>
    <cellStyle name="40% - akcent 4 93 2" xfId="6357"/>
    <cellStyle name="40% - akcent 4 94" xfId="2515"/>
    <cellStyle name="40% - akcent 4 94 2" xfId="6358"/>
    <cellStyle name="40% - akcent 4 95" xfId="2516"/>
    <cellStyle name="40% - akcent 4 95 2" xfId="6359"/>
    <cellStyle name="40% - akcent 4 96" xfId="2517"/>
    <cellStyle name="40% - akcent 4 96 2" xfId="6360"/>
    <cellStyle name="40% - akcent 4 97" xfId="2518"/>
    <cellStyle name="40% - akcent 4 97 2" xfId="6361"/>
    <cellStyle name="40% - akcent 4 98" xfId="2519"/>
    <cellStyle name="40% - akcent 4 98 2" xfId="6362"/>
    <cellStyle name="40% - akcent 4 99" xfId="2520"/>
    <cellStyle name="40% - akcent 4 99 2" xfId="6363"/>
    <cellStyle name="40% - akcent 5" xfId="2521" builtinId="47" customBuiltin="1"/>
    <cellStyle name="40% - akcent 5 10" xfId="2522"/>
    <cellStyle name="40% - akcent 5 10 2" xfId="2523"/>
    <cellStyle name="40% - akcent 5 10 2 2" xfId="6365"/>
    <cellStyle name="40% - akcent 5 10 3" xfId="6364"/>
    <cellStyle name="40% - akcent 5 100" xfId="2524"/>
    <cellStyle name="40% - akcent 5 100 2" xfId="6366"/>
    <cellStyle name="40% - akcent 5 101" xfId="2525"/>
    <cellStyle name="40% - akcent 5 101 2" xfId="6367"/>
    <cellStyle name="40% - akcent 5 102" xfId="2526"/>
    <cellStyle name="40% - akcent 5 102 2" xfId="6368"/>
    <cellStyle name="40% - akcent 5 103" xfId="2527"/>
    <cellStyle name="40% - akcent 5 103 2" xfId="6369"/>
    <cellStyle name="40% - akcent 5 104" xfId="2528"/>
    <cellStyle name="40% - akcent 5 104 2" xfId="6370"/>
    <cellStyle name="40% - akcent 5 105" xfId="2529"/>
    <cellStyle name="40% - akcent 5 105 2" xfId="6371"/>
    <cellStyle name="40% - akcent 5 106" xfId="2530"/>
    <cellStyle name="40% - akcent 5 106 2" xfId="6372"/>
    <cellStyle name="40% - akcent 5 107" xfId="2531"/>
    <cellStyle name="40% - akcent 5 107 2" xfId="6373"/>
    <cellStyle name="40% - akcent 5 108" xfId="2532"/>
    <cellStyle name="40% - akcent 5 108 2" xfId="6374"/>
    <cellStyle name="40% - akcent 5 109" xfId="2533"/>
    <cellStyle name="40% - akcent 5 109 2" xfId="6375"/>
    <cellStyle name="40% - akcent 5 11" xfId="2534"/>
    <cellStyle name="40% - akcent 5 11 2" xfId="2535"/>
    <cellStyle name="40% - akcent 5 11 2 2" xfId="6377"/>
    <cellStyle name="40% - akcent 5 11 3" xfId="6376"/>
    <cellStyle name="40% - akcent 5 110" xfId="2536"/>
    <cellStyle name="40% - akcent 5 110 2" xfId="6378"/>
    <cellStyle name="40% - akcent 5 111" xfId="2537"/>
    <cellStyle name="40% - akcent 5 111 2" xfId="6379"/>
    <cellStyle name="40% - akcent 5 112" xfId="2538"/>
    <cellStyle name="40% - akcent 5 112 2" xfId="6380"/>
    <cellStyle name="40% - akcent 5 113" xfId="2539"/>
    <cellStyle name="40% - akcent 5 113 2" xfId="6381"/>
    <cellStyle name="40% - akcent 5 114" xfId="2540"/>
    <cellStyle name="40% - akcent 5 114 2" xfId="6382"/>
    <cellStyle name="40% - akcent 5 115" xfId="2541"/>
    <cellStyle name="40% - akcent 5 115 2" xfId="6383"/>
    <cellStyle name="40% - akcent 5 116" xfId="2542"/>
    <cellStyle name="40% - akcent 5 116 2" xfId="6384"/>
    <cellStyle name="40% - akcent 5 117" xfId="2543"/>
    <cellStyle name="40% - akcent 5 117 2" xfId="6385"/>
    <cellStyle name="40% - akcent 5 118" xfId="2544"/>
    <cellStyle name="40% - akcent 5 118 2" xfId="6386"/>
    <cellStyle name="40% - akcent 5 119" xfId="2545"/>
    <cellStyle name="40% - akcent 5 119 2" xfId="6387"/>
    <cellStyle name="40% - akcent 5 12" xfId="2546"/>
    <cellStyle name="40% - akcent 5 12 2" xfId="2547"/>
    <cellStyle name="40% - akcent 5 12 2 2" xfId="6389"/>
    <cellStyle name="40% - akcent 5 12 3" xfId="6388"/>
    <cellStyle name="40% - akcent 5 120" xfId="2548"/>
    <cellStyle name="40% - akcent 5 120 2" xfId="6390"/>
    <cellStyle name="40% - akcent 5 121" xfId="2549"/>
    <cellStyle name="40% - akcent 5 121 2" xfId="6391"/>
    <cellStyle name="40% - akcent 5 122" xfId="2550"/>
    <cellStyle name="40% - akcent 5 122 2" xfId="6392"/>
    <cellStyle name="40% - akcent 5 123" xfId="2551"/>
    <cellStyle name="40% - akcent 5 123 2" xfId="6393"/>
    <cellStyle name="40% - akcent 5 124" xfId="2552"/>
    <cellStyle name="40% - akcent 5 124 2" xfId="6394"/>
    <cellStyle name="40% - akcent 5 125" xfId="2553"/>
    <cellStyle name="40% - akcent 5 125 2" xfId="6395"/>
    <cellStyle name="40% - akcent 5 126" xfId="2554"/>
    <cellStyle name="40% - akcent 5 126 2" xfId="6396"/>
    <cellStyle name="40% - akcent 5 127" xfId="2555"/>
    <cellStyle name="40% - akcent 5 127 2" xfId="6397"/>
    <cellStyle name="40% - akcent 5 128" xfId="2556"/>
    <cellStyle name="40% - akcent 5 128 2" xfId="6398"/>
    <cellStyle name="40% - akcent 5 129" xfId="2557"/>
    <cellStyle name="40% - akcent 5 129 2" xfId="6399"/>
    <cellStyle name="40% - akcent 5 13" xfId="2558"/>
    <cellStyle name="40% - akcent 5 13 2" xfId="2559"/>
    <cellStyle name="40% - akcent 5 13 2 2" xfId="6401"/>
    <cellStyle name="40% - akcent 5 13 3" xfId="6400"/>
    <cellStyle name="40% - akcent 5 130" xfId="2560"/>
    <cellStyle name="40% - akcent 5 130 2" xfId="6402"/>
    <cellStyle name="40% - akcent 5 131" xfId="2561"/>
    <cellStyle name="40% - akcent 5 131 2" xfId="6403"/>
    <cellStyle name="40% - akcent 5 132" xfId="2562"/>
    <cellStyle name="40% - akcent 5 132 2" xfId="6404"/>
    <cellStyle name="40% - akcent 5 133" xfId="2563"/>
    <cellStyle name="40% - akcent 5 133 2" xfId="6405"/>
    <cellStyle name="40% - akcent 5 134" xfId="2564"/>
    <cellStyle name="40% - akcent 5 134 2" xfId="6406"/>
    <cellStyle name="40% - akcent 5 135" xfId="2565"/>
    <cellStyle name="40% - akcent 5 135 2" xfId="6407"/>
    <cellStyle name="40% - akcent 5 136" xfId="2566"/>
    <cellStyle name="40% - akcent 5 136 2" xfId="6408"/>
    <cellStyle name="40% - akcent 5 137" xfId="2567"/>
    <cellStyle name="40% - akcent 5 137 2" xfId="6409"/>
    <cellStyle name="40% - akcent 5 138" xfId="2568"/>
    <cellStyle name="40% - akcent 5 138 2" xfId="6410"/>
    <cellStyle name="40% - akcent 5 139" xfId="2569"/>
    <cellStyle name="40% - akcent 5 139 2" xfId="6411"/>
    <cellStyle name="40% - akcent 5 14" xfId="2570"/>
    <cellStyle name="40% - akcent 5 14 2" xfId="2571"/>
    <cellStyle name="40% - akcent 5 14 2 2" xfId="6413"/>
    <cellStyle name="40% - akcent 5 14 3" xfId="6412"/>
    <cellStyle name="40% - akcent 5 140" xfId="2572"/>
    <cellStyle name="40% - akcent 5 140 2" xfId="6414"/>
    <cellStyle name="40% - akcent 5 141" xfId="2573"/>
    <cellStyle name="40% - akcent 5 141 2" xfId="6415"/>
    <cellStyle name="40% - akcent 5 142" xfId="2574"/>
    <cellStyle name="40% - akcent 5 142 2" xfId="6416"/>
    <cellStyle name="40% - akcent 5 143" xfId="2575"/>
    <cellStyle name="40% - akcent 5 143 2" xfId="6417"/>
    <cellStyle name="40% - akcent 5 144" xfId="2576"/>
    <cellStyle name="40% - akcent 5 144 2" xfId="6418"/>
    <cellStyle name="40% - akcent 5 145" xfId="2577"/>
    <cellStyle name="40% - akcent 5 145 2" xfId="6419"/>
    <cellStyle name="40% - akcent 5 146" xfId="2578"/>
    <cellStyle name="40% - akcent 5 146 2" xfId="6420"/>
    <cellStyle name="40% - akcent 5 147" xfId="2579"/>
    <cellStyle name="40% - akcent 5 147 2" xfId="6421"/>
    <cellStyle name="40% - akcent 5 148" xfId="2580"/>
    <cellStyle name="40% - akcent 5 148 2" xfId="6422"/>
    <cellStyle name="40% - akcent 5 149" xfId="2581"/>
    <cellStyle name="40% - akcent 5 149 2" xfId="6423"/>
    <cellStyle name="40% - akcent 5 15" xfId="2582"/>
    <cellStyle name="40% - akcent 5 15 2" xfId="2583"/>
    <cellStyle name="40% - akcent 5 15 2 2" xfId="6425"/>
    <cellStyle name="40% - akcent 5 15 3" xfId="6424"/>
    <cellStyle name="40% - akcent 5 150" xfId="2584"/>
    <cellStyle name="40% - akcent 5 150 2" xfId="6426"/>
    <cellStyle name="40% - akcent 5 151" xfId="2585"/>
    <cellStyle name="40% - akcent 5 151 2" xfId="6427"/>
    <cellStyle name="40% - akcent 5 152" xfId="2586"/>
    <cellStyle name="40% - akcent 5 152 2" xfId="6428"/>
    <cellStyle name="40% - akcent 5 153" xfId="2587"/>
    <cellStyle name="40% - akcent 5 153 2" xfId="6429"/>
    <cellStyle name="40% - akcent 5 154" xfId="2588"/>
    <cellStyle name="40% - akcent 5 154 2" xfId="6430"/>
    <cellStyle name="40% - akcent 5 155" xfId="2589"/>
    <cellStyle name="40% - akcent 5 155 2" xfId="6431"/>
    <cellStyle name="40% - akcent 5 156" xfId="2590"/>
    <cellStyle name="40% - akcent 5 156 2" xfId="6432"/>
    <cellStyle name="40% - akcent 5 157" xfId="2591"/>
    <cellStyle name="40% - akcent 5 157 2" xfId="6433"/>
    <cellStyle name="40% - akcent 5 158" xfId="2592"/>
    <cellStyle name="40% - akcent 5 158 2" xfId="6434"/>
    <cellStyle name="40% - akcent 5 159" xfId="2593"/>
    <cellStyle name="40% - akcent 5 159 2" xfId="6435"/>
    <cellStyle name="40% - akcent 5 16" xfId="2594"/>
    <cellStyle name="40% - akcent 5 16 2" xfId="2595"/>
    <cellStyle name="40% - akcent 5 16 2 2" xfId="6437"/>
    <cellStyle name="40% - akcent 5 16 3" xfId="6436"/>
    <cellStyle name="40% - akcent 5 160" xfId="2596"/>
    <cellStyle name="40% - akcent 5 160 2" xfId="6438"/>
    <cellStyle name="40% - akcent 5 161" xfId="2597"/>
    <cellStyle name="40% - akcent 5 161 2" xfId="6439"/>
    <cellStyle name="40% - akcent 5 162" xfId="2598"/>
    <cellStyle name="40% - akcent 5 162 2" xfId="6440"/>
    <cellStyle name="40% - akcent 5 163" xfId="2599"/>
    <cellStyle name="40% - akcent 5 163 2" xfId="6441"/>
    <cellStyle name="40% - akcent 5 164" xfId="2600"/>
    <cellStyle name="40% - akcent 5 164 2" xfId="6442"/>
    <cellStyle name="40% - akcent 5 165" xfId="2601"/>
    <cellStyle name="40% - akcent 5 165 2" xfId="6443"/>
    <cellStyle name="40% - akcent 5 166" xfId="2602"/>
    <cellStyle name="40% - akcent 5 166 2" xfId="6444"/>
    <cellStyle name="40% - akcent 5 167" xfId="2603"/>
    <cellStyle name="40% - akcent 5 167 2" xfId="6445"/>
    <cellStyle name="40% - akcent 5 168" xfId="2604"/>
    <cellStyle name="40% - akcent 5 168 2" xfId="6446"/>
    <cellStyle name="40% - akcent 5 169" xfId="2605"/>
    <cellStyle name="40% - akcent 5 169 2" xfId="6447"/>
    <cellStyle name="40% - akcent 5 17" xfId="2606"/>
    <cellStyle name="40% - akcent 5 17 2" xfId="2607"/>
    <cellStyle name="40% - akcent 5 17 2 2" xfId="6449"/>
    <cellStyle name="40% - akcent 5 17 3" xfId="6448"/>
    <cellStyle name="40% - akcent 5 170" xfId="2608"/>
    <cellStyle name="40% - akcent 5 170 2" xfId="6450"/>
    <cellStyle name="40% - akcent 5 171" xfId="2609"/>
    <cellStyle name="40% - akcent 5 171 2" xfId="6451"/>
    <cellStyle name="40% - akcent 5 172" xfId="2610"/>
    <cellStyle name="40% - akcent 5 172 2" xfId="6452"/>
    <cellStyle name="40% - akcent 5 173" xfId="2611"/>
    <cellStyle name="40% - akcent 5 173 2" xfId="6453"/>
    <cellStyle name="40% - akcent 5 174" xfId="2612"/>
    <cellStyle name="40% - akcent 5 174 2" xfId="6454"/>
    <cellStyle name="40% - akcent 5 175" xfId="2613"/>
    <cellStyle name="40% - akcent 5 175 2" xfId="6455"/>
    <cellStyle name="40% - akcent 5 176" xfId="2614"/>
    <cellStyle name="40% - akcent 5 176 2" xfId="6456"/>
    <cellStyle name="40% - akcent 5 177" xfId="2615"/>
    <cellStyle name="40% - akcent 5 177 2" xfId="6457"/>
    <cellStyle name="40% - akcent 5 178" xfId="2616"/>
    <cellStyle name="40% - akcent 5 178 2" xfId="6458"/>
    <cellStyle name="40% - akcent 5 179" xfId="2617"/>
    <cellStyle name="40% - akcent 5 179 2" xfId="6459"/>
    <cellStyle name="40% - akcent 5 18" xfId="2618"/>
    <cellStyle name="40% - akcent 5 18 2" xfId="2619"/>
    <cellStyle name="40% - akcent 5 18 2 2" xfId="6461"/>
    <cellStyle name="40% - akcent 5 18 3" xfId="6460"/>
    <cellStyle name="40% - akcent 5 180" xfId="2620"/>
    <cellStyle name="40% - akcent 5 180 2" xfId="6462"/>
    <cellStyle name="40% - akcent 5 181" xfId="2621"/>
    <cellStyle name="40% - akcent 5 181 2" xfId="6463"/>
    <cellStyle name="40% - akcent 5 182" xfId="2622"/>
    <cellStyle name="40% - akcent 5 182 2" xfId="6464"/>
    <cellStyle name="40% - akcent 5 183" xfId="2623"/>
    <cellStyle name="40% - akcent 5 183 2" xfId="6465"/>
    <cellStyle name="40% - akcent 5 184" xfId="2624"/>
    <cellStyle name="40% - akcent 5 184 2" xfId="6466"/>
    <cellStyle name="40% - akcent 5 185" xfId="2625"/>
    <cellStyle name="40% - akcent 5 185 2" xfId="6467"/>
    <cellStyle name="40% - akcent 5 186" xfId="2626"/>
    <cellStyle name="40% - akcent 5 186 2" xfId="6468"/>
    <cellStyle name="40% - akcent 5 187" xfId="2627"/>
    <cellStyle name="40% - akcent 5 187 2" xfId="6469"/>
    <cellStyle name="40% - akcent 5 188" xfId="2628"/>
    <cellStyle name="40% - akcent 5 188 2" xfId="6470"/>
    <cellStyle name="40% - akcent 5 189" xfId="2629"/>
    <cellStyle name="40% - akcent 5 189 2" xfId="6471"/>
    <cellStyle name="40% - akcent 5 19" xfId="2630"/>
    <cellStyle name="40% - akcent 5 19 2" xfId="2631"/>
    <cellStyle name="40% - akcent 5 19 2 2" xfId="6473"/>
    <cellStyle name="40% - akcent 5 19 3" xfId="6472"/>
    <cellStyle name="40% - akcent 5 190" xfId="2632"/>
    <cellStyle name="40% - akcent 5 190 2" xfId="6474"/>
    <cellStyle name="40% - akcent 5 191" xfId="2633"/>
    <cellStyle name="40% - akcent 5 191 2" xfId="6475"/>
    <cellStyle name="40% - akcent 5 192" xfId="2634"/>
    <cellStyle name="40% - akcent 5 192 2" xfId="6476"/>
    <cellStyle name="40% - akcent 5 193" xfId="2635"/>
    <cellStyle name="40% - akcent 5 193 2" xfId="6477"/>
    <cellStyle name="40% - akcent 5 194" xfId="2636"/>
    <cellStyle name="40% - akcent 5 194 2" xfId="6478"/>
    <cellStyle name="40% - akcent 5 195" xfId="3846"/>
    <cellStyle name="40% - akcent 5 196" xfId="7127"/>
    <cellStyle name="40% - akcent 5 2" xfId="2637"/>
    <cellStyle name="40% - akcent 5 2 2" xfId="2638"/>
    <cellStyle name="40% - akcent 5 2 2 2" xfId="6480"/>
    <cellStyle name="40% - akcent 5 2 3" xfId="6479"/>
    <cellStyle name="40% - akcent 5 20" xfId="2639"/>
    <cellStyle name="40% - akcent 5 20 2" xfId="2640"/>
    <cellStyle name="40% - akcent 5 20 2 2" xfId="6482"/>
    <cellStyle name="40% - akcent 5 20 3" xfId="6481"/>
    <cellStyle name="40% - akcent 5 21" xfId="2641"/>
    <cellStyle name="40% - akcent 5 21 2" xfId="2642"/>
    <cellStyle name="40% - akcent 5 21 2 2" xfId="6484"/>
    <cellStyle name="40% - akcent 5 21 3" xfId="6483"/>
    <cellStyle name="40% - akcent 5 22" xfId="2643"/>
    <cellStyle name="40% - akcent 5 22 2" xfId="2644"/>
    <cellStyle name="40% - akcent 5 22 2 2" xfId="6486"/>
    <cellStyle name="40% - akcent 5 22 3" xfId="6485"/>
    <cellStyle name="40% - akcent 5 23" xfId="2645"/>
    <cellStyle name="40% - akcent 5 23 2" xfId="2646"/>
    <cellStyle name="40% - akcent 5 23 2 2" xfId="6488"/>
    <cellStyle name="40% - akcent 5 23 3" xfId="6487"/>
    <cellStyle name="40% - akcent 5 24" xfId="2647"/>
    <cellStyle name="40% - akcent 5 24 2" xfId="2648"/>
    <cellStyle name="40% - akcent 5 24 2 2" xfId="6490"/>
    <cellStyle name="40% - akcent 5 24 3" xfId="6489"/>
    <cellStyle name="40% - akcent 5 25" xfId="2649"/>
    <cellStyle name="40% - akcent 5 25 2" xfId="2650"/>
    <cellStyle name="40% - akcent 5 25 2 2" xfId="6492"/>
    <cellStyle name="40% - akcent 5 25 3" xfId="6491"/>
    <cellStyle name="40% - akcent 5 26" xfId="2651"/>
    <cellStyle name="40% - akcent 5 26 2" xfId="2652"/>
    <cellStyle name="40% - akcent 5 26 2 2" xfId="6494"/>
    <cellStyle name="40% - akcent 5 26 3" xfId="6493"/>
    <cellStyle name="40% - akcent 5 27" xfId="2653"/>
    <cellStyle name="40% - akcent 5 27 2" xfId="2654"/>
    <cellStyle name="40% - akcent 5 27 2 2" xfId="6496"/>
    <cellStyle name="40% - akcent 5 27 3" xfId="6495"/>
    <cellStyle name="40% - akcent 5 28" xfId="2655"/>
    <cellStyle name="40% - akcent 5 28 2" xfId="2656"/>
    <cellStyle name="40% - akcent 5 28 2 2" xfId="6498"/>
    <cellStyle name="40% - akcent 5 28 3" xfId="6497"/>
    <cellStyle name="40% - akcent 5 29" xfId="2657"/>
    <cellStyle name="40% - akcent 5 29 2" xfId="2658"/>
    <cellStyle name="40% - akcent 5 29 2 2" xfId="6500"/>
    <cellStyle name="40% - akcent 5 29 3" xfId="6499"/>
    <cellStyle name="40% - akcent 5 3" xfId="2659"/>
    <cellStyle name="40% - akcent 5 3 2" xfId="2660"/>
    <cellStyle name="40% - akcent 5 3 2 2" xfId="6502"/>
    <cellStyle name="40% - akcent 5 3 3" xfId="6501"/>
    <cellStyle name="40% - akcent 5 30" xfId="2661"/>
    <cellStyle name="40% - akcent 5 30 2" xfId="2662"/>
    <cellStyle name="40% - akcent 5 30 2 2" xfId="6504"/>
    <cellStyle name="40% - akcent 5 30 3" xfId="6503"/>
    <cellStyle name="40% - akcent 5 31" xfId="2663"/>
    <cellStyle name="40% - akcent 5 31 2" xfId="2664"/>
    <cellStyle name="40% - akcent 5 31 2 2" xfId="6506"/>
    <cellStyle name="40% - akcent 5 31 3" xfId="6505"/>
    <cellStyle name="40% - akcent 5 32" xfId="2665"/>
    <cellStyle name="40% - akcent 5 32 2" xfId="2666"/>
    <cellStyle name="40% - akcent 5 32 2 2" xfId="6508"/>
    <cellStyle name="40% - akcent 5 32 3" xfId="6507"/>
    <cellStyle name="40% - akcent 5 33" xfId="2667"/>
    <cellStyle name="40% - akcent 5 33 2" xfId="2668"/>
    <cellStyle name="40% - akcent 5 33 2 2" xfId="6510"/>
    <cellStyle name="40% - akcent 5 33 3" xfId="6509"/>
    <cellStyle name="40% - akcent 5 34" xfId="2669"/>
    <cellStyle name="40% - akcent 5 34 2" xfId="2670"/>
    <cellStyle name="40% - akcent 5 34 2 2" xfId="6512"/>
    <cellStyle name="40% - akcent 5 34 3" xfId="6511"/>
    <cellStyle name="40% - akcent 5 35" xfId="2671"/>
    <cellStyle name="40% - akcent 5 35 2" xfId="2672"/>
    <cellStyle name="40% - akcent 5 35 2 2" xfId="6514"/>
    <cellStyle name="40% - akcent 5 35 3" xfId="6513"/>
    <cellStyle name="40% - akcent 5 36" xfId="2673"/>
    <cellStyle name="40% - akcent 5 36 2" xfId="2674"/>
    <cellStyle name="40% - akcent 5 36 2 2" xfId="6516"/>
    <cellStyle name="40% - akcent 5 36 3" xfId="6515"/>
    <cellStyle name="40% - akcent 5 37" xfId="2675"/>
    <cellStyle name="40% - akcent 5 37 2" xfId="2676"/>
    <cellStyle name="40% - akcent 5 37 2 2" xfId="6518"/>
    <cellStyle name="40% - akcent 5 37 3" xfId="6517"/>
    <cellStyle name="40% - akcent 5 38" xfId="2677"/>
    <cellStyle name="40% - akcent 5 38 2" xfId="2678"/>
    <cellStyle name="40% - akcent 5 38 2 2" xfId="6520"/>
    <cellStyle name="40% - akcent 5 38 3" xfId="6519"/>
    <cellStyle name="40% - akcent 5 39" xfId="2679"/>
    <cellStyle name="40% - akcent 5 39 2" xfId="2680"/>
    <cellStyle name="40% - akcent 5 39 2 2" xfId="6522"/>
    <cellStyle name="40% - akcent 5 39 3" xfId="6521"/>
    <cellStyle name="40% - akcent 5 4" xfId="2681"/>
    <cellStyle name="40% - akcent 5 4 2" xfId="2682"/>
    <cellStyle name="40% - akcent 5 4 2 2" xfId="6524"/>
    <cellStyle name="40% - akcent 5 4 3" xfId="6523"/>
    <cellStyle name="40% - akcent 5 40" xfId="2683"/>
    <cellStyle name="40% - akcent 5 40 2" xfId="2684"/>
    <cellStyle name="40% - akcent 5 40 2 2" xfId="6526"/>
    <cellStyle name="40% - akcent 5 40 3" xfId="6525"/>
    <cellStyle name="40% - akcent 5 41" xfId="2685"/>
    <cellStyle name="40% - akcent 5 41 2" xfId="2686"/>
    <cellStyle name="40% - akcent 5 41 2 2" xfId="6528"/>
    <cellStyle name="40% - akcent 5 41 3" xfId="6527"/>
    <cellStyle name="40% - akcent 5 42" xfId="2687"/>
    <cellStyle name="40% - akcent 5 42 2" xfId="2688"/>
    <cellStyle name="40% - akcent 5 42 2 2" xfId="6530"/>
    <cellStyle name="40% - akcent 5 42 3" xfId="6529"/>
    <cellStyle name="40% - akcent 5 43" xfId="2689"/>
    <cellStyle name="40% - akcent 5 43 2" xfId="2690"/>
    <cellStyle name="40% - akcent 5 43 2 2" xfId="6532"/>
    <cellStyle name="40% - akcent 5 43 3" xfId="6531"/>
    <cellStyle name="40% - akcent 5 44" xfId="2691"/>
    <cellStyle name="40% - akcent 5 44 2" xfId="2692"/>
    <cellStyle name="40% - akcent 5 44 2 2" xfId="6534"/>
    <cellStyle name="40% - akcent 5 44 3" xfId="6533"/>
    <cellStyle name="40% - akcent 5 45" xfId="2693"/>
    <cellStyle name="40% - akcent 5 45 2" xfId="2694"/>
    <cellStyle name="40% - akcent 5 45 2 2" xfId="6536"/>
    <cellStyle name="40% - akcent 5 45 3" xfId="6535"/>
    <cellStyle name="40% - akcent 5 46" xfId="2695"/>
    <cellStyle name="40% - akcent 5 46 2" xfId="2696"/>
    <cellStyle name="40% - akcent 5 46 2 2" xfId="6538"/>
    <cellStyle name="40% - akcent 5 46 3" xfId="6537"/>
    <cellStyle name="40% - akcent 5 47" xfId="2697"/>
    <cellStyle name="40% - akcent 5 47 2" xfId="2698"/>
    <cellStyle name="40% - akcent 5 47 2 2" xfId="6540"/>
    <cellStyle name="40% - akcent 5 47 3" xfId="6539"/>
    <cellStyle name="40% - akcent 5 48" xfId="2699"/>
    <cellStyle name="40% - akcent 5 48 2" xfId="2700"/>
    <cellStyle name="40% - akcent 5 48 2 2" xfId="6542"/>
    <cellStyle name="40% - akcent 5 48 3" xfId="6541"/>
    <cellStyle name="40% - akcent 5 49" xfId="2701"/>
    <cellStyle name="40% - akcent 5 49 2" xfId="2702"/>
    <cellStyle name="40% - akcent 5 49 2 2" xfId="6544"/>
    <cellStyle name="40% - akcent 5 49 3" xfId="6543"/>
    <cellStyle name="40% - akcent 5 5" xfId="2703"/>
    <cellStyle name="40% - akcent 5 5 2" xfId="2704"/>
    <cellStyle name="40% - akcent 5 5 2 2" xfId="6546"/>
    <cellStyle name="40% - akcent 5 5 3" xfId="6545"/>
    <cellStyle name="40% - akcent 5 50" xfId="2705"/>
    <cellStyle name="40% - akcent 5 50 2" xfId="2706"/>
    <cellStyle name="40% - akcent 5 50 2 2" xfId="6548"/>
    <cellStyle name="40% - akcent 5 50 3" xfId="6547"/>
    <cellStyle name="40% - akcent 5 51" xfId="2707"/>
    <cellStyle name="40% - akcent 5 51 2" xfId="2708"/>
    <cellStyle name="40% - akcent 5 51 2 2" xfId="6550"/>
    <cellStyle name="40% - akcent 5 51 3" xfId="6549"/>
    <cellStyle name="40% - akcent 5 52" xfId="2709"/>
    <cellStyle name="40% - akcent 5 52 2" xfId="2710"/>
    <cellStyle name="40% - akcent 5 52 2 2" xfId="6552"/>
    <cellStyle name="40% - akcent 5 52 3" xfId="6551"/>
    <cellStyle name="40% - akcent 5 53" xfId="2711"/>
    <cellStyle name="40% - akcent 5 53 2" xfId="2712"/>
    <cellStyle name="40% - akcent 5 53 2 2" xfId="6554"/>
    <cellStyle name="40% - akcent 5 53 3" xfId="6553"/>
    <cellStyle name="40% - akcent 5 54" xfId="2713"/>
    <cellStyle name="40% - akcent 5 54 2" xfId="2714"/>
    <cellStyle name="40% - akcent 5 54 2 2" xfId="6556"/>
    <cellStyle name="40% - akcent 5 54 3" xfId="6555"/>
    <cellStyle name="40% - akcent 5 55" xfId="2715"/>
    <cellStyle name="40% - akcent 5 55 2" xfId="2716"/>
    <cellStyle name="40% - akcent 5 55 2 2" xfId="6558"/>
    <cellStyle name="40% - akcent 5 55 3" xfId="6557"/>
    <cellStyle name="40% - akcent 5 56" xfId="2717"/>
    <cellStyle name="40% - akcent 5 56 2" xfId="2718"/>
    <cellStyle name="40% - akcent 5 56 2 2" xfId="6560"/>
    <cellStyle name="40% - akcent 5 56 3" xfId="6559"/>
    <cellStyle name="40% - akcent 5 57" xfId="2719"/>
    <cellStyle name="40% - akcent 5 57 2" xfId="2720"/>
    <cellStyle name="40% - akcent 5 57 2 2" xfId="6562"/>
    <cellStyle name="40% - akcent 5 57 3" xfId="6561"/>
    <cellStyle name="40% - akcent 5 58" xfId="2721"/>
    <cellStyle name="40% - akcent 5 58 2" xfId="2722"/>
    <cellStyle name="40% - akcent 5 58 2 2" xfId="6564"/>
    <cellStyle name="40% - akcent 5 58 3" xfId="6563"/>
    <cellStyle name="40% - akcent 5 59" xfId="2723"/>
    <cellStyle name="40% - akcent 5 59 2" xfId="2724"/>
    <cellStyle name="40% - akcent 5 59 2 2" xfId="6566"/>
    <cellStyle name="40% - akcent 5 59 3" xfId="6565"/>
    <cellStyle name="40% - akcent 5 6" xfId="2725"/>
    <cellStyle name="40% - akcent 5 6 2" xfId="2726"/>
    <cellStyle name="40% - akcent 5 6 2 2" xfId="6568"/>
    <cellStyle name="40% - akcent 5 6 3" xfId="6567"/>
    <cellStyle name="40% - akcent 5 60" xfId="2727"/>
    <cellStyle name="40% - akcent 5 60 2" xfId="6569"/>
    <cellStyle name="40% - akcent 5 61" xfId="2728"/>
    <cellStyle name="40% - akcent 5 61 2" xfId="6570"/>
    <cellStyle name="40% - akcent 5 62" xfId="2729"/>
    <cellStyle name="40% - akcent 5 62 2" xfId="6571"/>
    <cellStyle name="40% - akcent 5 63" xfId="2730"/>
    <cellStyle name="40% - akcent 5 63 2" xfId="6572"/>
    <cellStyle name="40% - akcent 5 64" xfId="2731"/>
    <cellStyle name="40% - akcent 5 64 2" xfId="6573"/>
    <cellStyle name="40% - akcent 5 65" xfId="2732"/>
    <cellStyle name="40% - akcent 5 65 2" xfId="6574"/>
    <cellStyle name="40% - akcent 5 66" xfId="2733"/>
    <cellStyle name="40% - akcent 5 66 2" xfId="6575"/>
    <cellStyle name="40% - akcent 5 67" xfId="2734"/>
    <cellStyle name="40% - akcent 5 67 2" xfId="6576"/>
    <cellStyle name="40% - akcent 5 68" xfId="2735"/>
    <cellStyle name="40% - akcent 5 68 2" xfId="6577"/>
    <cellStyle name="40% - akcent 5 69" xfId="2736"/>
    <cellStyle name="40% - akcent 5 69 2" xfId="6578"/>
    <cellStyle name="40% - akcent 5 7" xfId="2737"/>
    <cellStyle name="40% - akcent 5 7 2" xfId="2738"/>
    <cellStyle name="40% - akcent 5 7 2 2" xfId="6580"/>
    <cellStyle name="40% - akcent 5 7 3" xfId="6579"/>
    <cellStyle name="40% - akcent 5 70" xfId="2739"/>
    <cellStyle name="40% - akcent 5 70 2" xfId="6581"/>
    <cellStyle name="40% - akcent 5 71" xfId="2740"/>
    <cellStyle name="40% - akcent 5 71 2" xfId="6582"/>
    <cellStyle name="40% - akcent 5 72" xfId="2741"/>
    <cellStyle name="40% - akcent 5 72 2" xfId="6583"/>
    <cellStyle name="40% - akcent 5 73" xfId="2742"/>
    <cellStyle name="40% - akcent 5 73 2" xfId="6584"/>
    <cellStyle name="40% - akcent 5 74" xfId="2743"/>
    <cellStyle name="40% - akcent 5 74 2" xfId="6585"/>
    <cellStyle name="40% - akcent 5 75" xfId="2744"/>
    <cellStyle name="40% - akcent 5 75 2" xfId="6586"/>
    <cellStyle name="40% - akcent 5 76" xfId="2745"/>
    <cellStyle name="40% - akcent 5 76 2" xfId="6587"/>
    <cellStyle name="40% - akcent 5 77" xfId="2746"/>
    <cellStyle name="40% - akcent 5 77 2" xfId="6588"/>
    <cellStyle name="40% - akcent 5 78" xfId="2747"/>
    <cellStyle name="40% - akcent 5 78 2" xfId="6589"/>
    <cellStyle name="40% - akcent 5 79" xfId="2748"/>
    <cellStyle name="40% - akcent 5 79 2" xfId="6590"/>
    <cellStyle name="40% - akcent 5 8" xfId="2749"/>
    <cellStyle name="40% - akcent 5 8 2" xfId="2750"/>
    <cellStyle name="40% - akcent 5 8 2 2" xfId="6592"/>
    <cellStyle name="40% - akcent 5 8 3" xfId="6591"/>
    <cellStyle name="40% - akcent 5 80" xfId="2751"/>
    <cellStyle name="40% - akcent 5 80 2" xfId="6593"/>
    <cellStyle name="40% - akcent 5 81" xfId="2752"/>
    <cellStyle name="40% - akcent 5 81 2" xfId="6594"/>
    <cellStyle name="40% - akcent 5 82" xfId="2753"/>
    <cellStyle name="40% - akcent 5 82 2" xfId="6595"/>
    <cellStyle name="40% - akcent 5 83" xfId="2754"/>
    <cellStyle name="40% - akcent 5 83 2" xfId="6596"/>
    <cellStyle name="40% - akcent 5 84" xfId="2755"/>
    <cellStyle name="40% - akcent 5 84 2" xfId="6597"/>
    <cellStyle name="40% - akcent 5 85" xfId="2756"/>
    <cellStyle name="40% - akcent 5 85 2" xfId="6598"/>
    <cellStyle name="40% - akcent 5 86" xfId="2757"/>
    <cellStyle name="40% - akcent 5 86 2" xfId="6599"/>
    <cellStyle name="40% - akcent 5 87" xfId="2758"/>
    <cellStyle name="40% - akcent 5 87 2" xfId="6600"/>
    <cellStyle name="40% - akcent 5 88" xfId="2759"/>
    <cellStyle name="40% - akcent 5 88 2" xfId="6601"/>
    <cellStyle name="40% - akcent 5 89" xfId="2760"/>
    <cellStyle name="40% - akcent 5 89 2" xfId="6602"/>
    <cellStyle name="40% - akcent 5 9" xfId="2761"/>
    <cellStyle name="40% - akcent 5 9 2" xfId="2762"/>
    <cellStyle name="40% - akcent 5 9 2 2" xfId="6604"/>
    <cellStyle name="40% - akcent 5 9 3" xfId="6603"/>
    <cellStyle name="40% - akcent 5 90" xfId="2763"/>
    <cellStyle name="40% - akcent 5 90 2" xfId="6605"/>
    <cellStyle name="40% - akcent 5 91" xfId="2764"/>
    <cellStyle name="40% - akcent 5 91 2" xfId="6606"/>
    <cellStyle name="40% - akcent 5 92" xfId="2765"/>
    <cellStyle name="40% - akcent 5 92 2" xfId="6607"/>
    <cellStyle name="40% - akcent 5 93" xfId="2766"/>
    <cellStyle name="40% - akcent 5 93 2" xfId="6608"/>
    <cellStyle name="40% - akcent 5 94" xfId="2767"/>
    <cellStyle name="40% - akcent 5 94 2" xfId="6609"/>
    <cellStyle name="40% - akcent 5 95" xfId="2768"/>
    <cellStyle name="40% - akcent 5 95 2" xfId="6610"/>
    <cellStyle name="40% - akcent 5 96" xfId="2769"/>
    <cellStyle name="40% - akcent 5 96 2" xfId="6611"/>
    <cellStyle name="40% - akcent 5 97" xfId="2770"/>
    <cellStyle name="40% - akcent 5 97 2" xfId="6612"/>
    <cellStyle name="40% - akcent 5 98" xfId="2771"/>
    <cellStyle name="40% - akcent 5 98 2" xfId="6613"/>
    <cellStyle name="40% - akcent 5 99" xfId="2772"/>
    <cellStyle name="40% - akcent 5 99 2" xfId="6614"/>
    <cellStyle name="40% - akcent 6" xfId="2773" builtinId="51" customBuiltin="1"/>
    <cellStyle name="40% - akcent 6 10" xfId="2774"/>
    <cellStyle name="40% - akcent 6 10 2" xfId="2775"/>
    <cellStyle name="40% - akcent 6 10 2 2" xfId="6616"/>
    <cellStyle name="40% - akcent 6 10 3" xfId="6615"/>
    <cellStyle name="40% - akcent 6 100" xfId="2776"/>
    <cellStyle name="40% - akcent 6 100 2" xfId="6617"/>
    <cellStyle name="40% - akcent 6 101" xfId="2777"/>
    <cellStyle name="40% - akcent 6 101 2" xfId="6618"/>
    <cellStyle name="40% - akcent 6 102" xfId="2778"/>
    <cellStyle name="40% - akcent 6 102 2" xfId="6619"/>
    <cellStyle name="40% - akcent 6 103" xfId="2779"/>
    <cellStyle name="40% - akcent 6 103 2" xfId="6620"/>
    <cellStyle name="40% - akcent 6 104" xfId="2780"/>
    <cellStyle name="40% - akcent 6 104 2" xfId="6621"/>
    <cellStyle name="40% - akcent 6 105" xfId="2781"/>
    <cellStyle name="40% - akcent 6 105 2" xfId="6622"/>
    <cellStyle name="40% - akcent 6 106" xfId="2782"/>
    <cellStyle name="40% - akcent 6 106 2" xfId="6623"/>
    <cellStyle name="40% - akcent 6 107" xfId="2783"/>
    <cellStyle name="40% - akcent 6 107 2" xfId="6624"/>
    <cellStyle name="40% - akcent 6 108" xfId="2784"/>
    <cellStyle name="40% - akcent 6 108 2" xfId="6625"/>
    <cellStyle name="40% - akcent 6 109" xfId="2785"/>
    <cellStyle name="40% - akcent 6 109 2" xfId="6626"/>
    <cellStyle name="40% - akcent 6 11" xfId="2786"/>
    <cellStyle name="40% - akcent 6 11 2" xfId="2787"/>
    <cellStyle name="40% - akcent 6 11 2 2" xfId="6628"/>
    <cellStyle name="40% - akcent 6 11 3" xfId="6627"/>
    <cellStyle name="40% - akcent 6 110" xfId="2788"/>
    <cellStyle name="40% - akcent 6 110 2" xfId="6629"/>
    <cellStyle name="40% - akcent 6 111" xfId="2789"/>
    <cellStyle name="40% - akcent 6 111 2" xfId="6630"/>
    <cellStyle name="40% - akcent 6 112" xfId="2790"/>
    <cellStyle name="40% - akcent 6 112 2" xfId="6631"/>
    <cellStyle name="40% - akcent 6 113" xfId="2791"/>
    <cellStyle name="40% - akcent 6 113 2" xfId="6632"/>
    <cellStyle name="40% - akcent 6 114" xfId="2792"/>
    <cellStyle name="40% - akcent 6 114 2" xfId="6633"/>
    <cellStyle name="40% - akcent 6 115" xfId="2793"/>
    <cellStyle name="40% - akcent 6 115 2" xfId="6634"/>
    <cellStyle name="40% - akcent 6 116" xfId="2794"/>
    <cellStyle name="40% - akcent 6 116 2" xfId="6635"/>
    <cellStyle name="40% - akcent 6 117" xfId="2795"/>
    <cellStyle name="40% - akcent 6 117 2" xfId="6636"/>
    <cellStyle name="40% - akcent 6 118" xfId="2796"/>
    <cellStyle name="40% - akcent 6 118 2" xfId="6637"/>
    <cellStyle name="40% - akcent 6 119" xfId="2797"/>
    <cellStyle name="40% - akcent 6 119 2" xfId="6638"/>
    <cellStyle name="40% - akcent 6 12" xfId="2798"/>
    <cellStyle name="40% - akcent 6 12 2" xfId="2799"/>
    <cellStyle name="40% - akcent 6 12 2 2" xfId="6640"/>
    <cellStyle name="40% - akcent 6 12 3" xfId="6639"/>
    <cellStyle name="40% - akcent 6 120" xfId="2800"/>
    <cellStyle name="40% - akcent 6 120 2" xfId="6641"/>
    <cellStyle name="40% - akcent 6 121" xfId="2801"/>
    <cellStyle name="40% - akcent 6 121 2" xfId="6642"/>
    <cellStyle name="40% - akcent 6 122" xfId="2802"/>
    <cellStyle name="40% - akcent 6 122 2" xfId="6643"/>
    <cellStyle name="40% - akcent 6 123" xfId="2803"/>
    <cellStyle name="40% - akcent 6 123 2" xfId="6644"/>
    <cellStyle name="40% - akcent 6 124" xfId="2804"/>
    <cellStyle name="40% - akcent 6 124 2" xfId="6645"/>
    <cellStyle name="40% - akcent 6 125" xfId="2805"/>
    <cellStyle name="40% - akcent 6 125 2" xfId="6646"/>
    <cellStyle name="40% - akcent 6 126" xfId="2806"/>
    <cellStyle name="40% - akcent 6 126 2" xfId="6647"/>
    <cellStyle name="40% - akcent 6 127" xfId="2807"/>
    <cellStyle name="40% - akcent 6 127 2" xfId="6648"/>
    <cellStyle name="40% - akcent 6 128" xfId="2808"/>
    <cellStyle name="40% - akcent 6 128 2" xfId="6649"/>
    <cellStyle name="40% - akcent 6 129" xfId="2809"/>
    <cellStyle name="40% - akcent 6 129 2" xfId="6650"/>
    <cellStyle name="40% - akcent 6 13" xfId="2810"/>
    <cellStyle name="40% - akcent 6 13 2" xfId="2811"/>
    <cellStyle name="40% - akcent 6 13 2 2" xfId="6652"/>
    <cellStyle name="40% - akcent 6 13 3" xfId="6651"/>
    <cellStyle name="40% - akcent 6 130" xfId="2812"/>
    <cellStyle name="40% - akcent 6 130 2" xfId="6653"/>
    <cellStyle name="40% - akcent 6 131" xfId="2813"/>
    <cellStyle name="40% - akcent 6 131 2" xfId="6654"/>
    <cellStyle name="40% - akcent 6 132" xfId="2814"/>
    <cellStyle name="40% - akcent 6 132 2" xfId="6655"/>
    <cellStyle name="40% - akcent 6 133" xfId="2815"/>
    <cellStyle name="40% - akcent 6 133 2" xfId="6656"/>
    <cellStyle name="40% - akcent 6 134" xfId="2816"/>
    <cellStyle name="40% - akcent 6 134 2" xfId="6657"/>
    <cellStyle name="40% - akcent 6 135" xfId="2817"/>
    <cellStyle name="40% - akcent 6 135 2" xfId="6658"/>
    <cellStyle name="40% - akcent 6 136" xfId="2818"/>
    <cellStyle name="40% - akcent 6 136 2" xfId="6659"/>
    <cellStyle name="40% - akcent 6 137" xfId="2819"/>
    <cellStyle name="40% - akcent 6 137 2" xfId="6660"/>
    <cellStyle name="40% - akcent 6 138" xfId="2820"/>
    <cellStyle name="40% - akcent 6 138 2" xfId="6661"/>
    <cellStyle name="40% - akcent 6 139" xfId="2821"/>
    <cellStyle name="40% - akcent 6 139 2" xfId="6662"/>
    <cellStyle name="40% - akcent 6 14" xfId="2822"/>
    <cellStyle name="40% - akcent 6 14 2" xfId="2823"/>
    <cellStyle name="40% - akcent 6 14 2 2" xfId="6664"/>
    <cellStyle name="40% - akcent 6 14 3" xfId="6663"/>
    <cellStyle name="40% - akcent 6 140" xfId="2824"/>
    <cellStyle name="40% - akcent 6 140 2" xfId="6665"/>
    <cellStyle name="40% - akcent 6 141" xfId="2825"/>
    <cellStyle name="40% - akcent 6 141 2" xfId="6666"/>
    <cellStyle name="40% - akcent 6 142" xfId="2826"/>
    <cellStyle name="40% - akcent 6 142 2" xfId="6667"/>
    <cellStyle name="40% - akcent 6 143" xfId="2827"/>
    <cellStyle name="40% - akcent 6 143 2" xfId="6668"/>
    <cellStyle name="40% - akcent 6 144" xfId="2828"/>
    <cellStyle name="40% - akcent 6 144 2" xfId="6669"/>
    <cellStyle name="40% - akcent 6 145" xfId="2829"/>
    <cellStyle name="40% - akcent 6 145 2" xfId="6670"/>
    <cellStyle name="40% - akcent 6 146" xfId="2830"/>
    <cellStyle name="40% - akcent 6 146 2" xfId="6671"/>
    <cellStyle name="40% - akcent 6 147" xfId="2831"/>
    <cellStyle name="40% - akcent 6 147 2" xfId="6672"/>
    <cellStyle name="40% - akcent 6 148" xfId="2832"/>
    <cellStyle name="40% - akcent 6 148 2" xfId="6673"/>
    <cellStyle name="40% - akcent 6 149" xfId="2833"/>
    <cellStyle name="40% - akcent 6 149 2" xfId="6674"/>
    <cellStyle name="40% - akcent 6 15" xfId="2834"/>
    <cellStyle name="40% - akcent 6 15 2" xfId="2835"/>
    <cellStyle name="40% - akcent 6 15 2 2" xfId="6676"/>
    <cellStyle name="40% - akcent 6 15 3" xfId="6675"/>
    <cellStyle name="40% - akcent 6 150" xfId="2836"/>
    <cellStyle name="40% - akcent 6 150 2" xfId="6677"/>
    <cellStyle name="40% - akcent 6 151" xfId="2837"/>
    <cellStyle name="40% - akcent 6 151 2" xfId="6678"/>
    <cellStyle name="40% - akcent 6 152" xfId="2838"/>
    <cellStyle name="40% - akcent 6 152 2" xfId="6679"/>
    <cellStyle name="40% - akcent 6 153" xfId="2839"/>
    <cellStyle name="40% - akcent 6 153 2" xfId="6680"/>
    <cellStyle name="40% - akcent 6 154" xfId="2840"/>
    <cellStyle name="40% - akcent 6 154 2" xfId="6681"/>
    <cellStyle name="40% - akcent 6 155" xfId="2841"/>
    <cellStyle name="40% - akcent 6 155 2" xfId="6682"/>
    <cellStyle name="40% - akcent 6 156" xfId="2842"/>
    <cellStyle name="40% - akcent 6 156 2" xfId="6683"/>
    <cellStyle name="40% - akcent 6 157" xfId="2843"/>
    <cellStyle name="40% - akcent 6 157 2" xfId="6684"/>
    <cellStyle name="40% - akcent 6 158" xfId="2844"/>
    <cellStyle name="40% - akcent 6 158 2" xfId="6685"/>
    <cellStyle name="40% - akcent 6 159" xfId="2845"/>
    <cellStyle name="40% - akcent 6 159 2" xfId="6686"/>
    <cellStyle name="40% - akcent 6 16" xfId="2846"/>
    <cellStyle name="40% - akcent 6 16 2" xfId="2847"/>
    <cellStyle name="40% - akcent 6 16 2 2" xfId="6688"/>
    <cellStyle name="40% - akcent 6 16 3" xfId="6687"/>
    <cellStyle name="40% - akcent 6 160" xfId="2848"/>
    <cellStyle name="40% - akcent 6 160 2" xfId="6689"/>
    <cellStyle name="40% - akcent 6 161" xfId="2849"/>
    <cellStyle name="40% - akcent 6 161 2" xfId="6690"/>
    <cellStyle name="40% - akcent 6 162" xfId="2850"/>
    <cellStyle name="40% - akcent 6 162 2" xfId="6691"/>
    <cellStyle name="40% - akcent 6 163" xfId="2851"/>
    <cellStyle name="40% - akcent 6 163 2" xfId="6692"/>
    <cellStyle name="40% - akcent 6 164" xfId="2852"/>
    <cellStyle name="40% - akcent 6 164 2" xfId="6693"/>
    <cellStyle name="40% - akcent 6 165" xfId="2853"/>
    <cellStyle name="40% - akcent 6 165 2" xfId="6694"/>
    <cellStyle name="40% - akcent 6 166" xfId="2854"/>
    <cellStyle name="40% - akcent 6 166 2" xfId="6695"/>
    <cellStyle name="40% - akcent 6 167" xfId="2855"/>
    <cellStyle name="40% - akcent 6 167 2" xfId="6696"/>
    <cellStyle name="40% - akcent 6 168" xfId="2856"/>
    <cellStyle name="40% - akcent 6 168 2" xfId="6697"/>
    <cellStyle name="40% - akcent 6 169" xfId="2857"/>
    <cellStyle name="40% - akcent 6 169 2" xfId="6698"/>
    <cellStyle name="40% - akcent 6 17" xfId="2858"/>
    <cellStyle name="40% - akcent 6 17 2" xfId="2859"/>
    <cellStyle name="40% - akcent 6 17 2 2" xfId="6700"/>
    <cellStyle name="40% - akcent 6 17 3" xfId="6699"/>
    <cellStyle name="40% - akcent 6 170" xfId="2860"/>
    <cellStyle name="40% - akcent 6 170 2" xfId="6701"/>
    <cellStyle name="40% - akcent 6 171" xfId="2861"/>
    <cellStyle name="40% - akcent 6 171 2" xfId="6702"/>
    <cellStyle name="40% - akcent 6 172" xfId="2862"/>
    <cellStyle name="40% - akcent 6 172 2" xfId="6703"/>
    <cellStyle name="40% - akcent 6 173" xfId="2863"/>
    <cellStyle name="40% - akcent 6 173 2" xfId="6704"/>
    <cellStyle name="40% - akcent 6 174" xfId="2864"/>
    <cellStyle name="40% - akcent 6 174 2" xfId="6705"/>
    <cellStyle name="40% - akcent 6 175" xfId="2865"/>
    <cellStyle name="40% - akcent 6 175 2" xfId="6706"/>
    <cellStyle name="40% - akcent 6 176" xfId="2866"/>
    <cellStyle name="40% - akcent 6 176 2" xfId="6707"/>
    <cellStyle name="40% - akcent 6 177" xfId="2867"/>
    <cellStyle name="40% - akcent 6 177 2" xfId="6708"/>
    <cellStyle name="40% - akcent 6 178" xfId="2868"/>
    <cellStyle name="40% - akcent 6 178 2" xfId="6709"/>
    <cellStyle name="40% - akcent 6 179" xfId="2869"/>
    <cellStyle name="40% - akcent 6 179 2" xfId="6710"/>
    <cellStyle name="40% - akcent 6 18" xfId="2870"/>
    <cellStyle name="40% - akcent 6 18 2" xfId="2871"/>
    <cellStyle name="40% - akcent 6 18 2 2" xfId="6712"/>
    <cellStyle name="40% - akcent 6 18 3" xfId="6711"/>
    <cellStyle name="40% - akcent 6 180" xfId="2872"/>
    <cellStyle name="40% - akcent 6 180 2" xfId="6713"/>
    <cellStyle name="40% - akcent 6 181" xfId="2873"/>
    <cellStyle name="40% - akcent 6 181 2" xfId="6714"/>
    <cellStyle name="40% - akcent 6 182" xfId="2874"/>
    <cellStyle name="40% - akcent 6 182 2" xfId="6715"/>
    <cellStyle name="40% - akcent 6 183" xfId="2875"/>
    <cellStyle name="40% - akcent 6 183 2" xfId="6716"/>
    <cellStyle name="40% - akcent 6 184" xfId="2876"/>
    <cellStyle name="40% - akcent 6 184 2" xfId="6717"/>
    <cellStyle name="40% - akcent 6 185" xfId="2877"/>
    <cellStyle name="40% - akcent 6 185 2" xfId="6718"/>
    <cellStyle name="40% - akcent 6 186" xfId="2878"/>
    <cellStyle name="40% - akcent 6 186 2" xfId="6719"/>
    <cellStyle name="40% - akcent 6 187" xfId="2879"/>
    <cellStyle name="40% - akcent 6 187 2" xfId="6720"/>
    <cellStyle name="40% - akcent 6 188" xfId="2880"/>
    <cellStyle name="40% - akcent 6 188 2" xfId="6721"/>
    <cellStyle name="40% - akcent 6 189" xfId="2881"/>
    <cellStyle name="40% - akcent 6 189 2" xfId="6722"/>
    <cellStyle name="40% - akcent 6 19" xfId="2882"/>
    <cellStyle name="40% - akcent 6 19 2" xfId="2883"/>
    <cellStyle name="40% - akcent 6 19 2 2" xfId="6724"/>
    <cellStyle name="40% - akcent 6 19 3" xfId="6723"/>
    <cellStyle name="40% - akcent 6 190" xfId="2884"/>
    <cellStyle name="40% - akcent 6 190 2" xfId="6725"/>
    <cellStyle name="40% - akcent 6 191" xfId="2885"/>
    <cellStyle name="40% - akcent 6 191 2" xfId="6726"/>
    <cellStyle name="40% - akcent 6 192" xfId="2886"/>
    <cellStyle name="40% - akcent 6 192 2" xfId="6727"/>
    <cellStyle name="40% - akcent 6 193" xfId="2887"/>
    <cellStyle name="40% - akcent 6 193 2" xfId="6728"/>
    <cellStyle name="40% - akcent 6 194" xfId="2888"/>
    <cellStyle name="40% - akcent 6 194 2" xfId="6729"/>
    <cellStyle name="40% - akcent 6 195" xfId="3848"/>
    <cellStyle name="40% - akcent 6 196" xfId="7128"/>
    <cellStyle name="40% - akcent 6 2" xfId="2889"/>
    <cellStyle name="40% - akcent 6 2 2" xfId="2890"/>
    <cellStyle name="40% - akcent 6 2 2 2" xfId="6731"/>
    <cellStyle name="40% - akcent 6 2 3" xfId="6730"/>
    <cellStyle name="40% - akcent 6 20" xfId="2891"/>
    <cellStyle name="40% - akcent 6 20 2" xfId="2892"/>
    <cellStyle name="40% - akcent 6 20 2 2" xfId="6733"/>
    <cellStyle name="40% - akcent 6 20 3" xfId="6732"/>
    <cellStyle name="40% - akcent 6 21" xfId="2893"/>
    <cellStyle name="40% - akcent 6 21 2" xfId="2894"/>
    <cellStyle name="40% - akcent 6 21 2 2" xfId="6735"/>
    <cellStyle name="40% - akcent 6 21 3" xfId="6734"/>
    <cellStyle name="40% - akcent 6 22" xfId="2895"/>
    <cellStyle name="40% - akcent 6 22 2" xfId="2896"/>
    <cellStyle name="40% - akcent 6 22 2 2" xfId="6737"/>
    <cellStyle name="40% - akcent 6 22 3" xfId="6736"/>
    <cellStyle name="40% - akcent 6 23" xfId="2897"/>
    <cellStyle name="40% - akcent 6 23 2" xfId="2898"/>
    <cellStyle name="40% - akcent 6 23 2 2" xfId="6739"/>
    <cellStyle name="40% - akcent 6 23 3" xfId="6738"/>
    <cellStyle name="40% - akcent 6 24" xfId="2899"/>
    <cellStyle name="40% - akcent 6 24 2" xfId="2900"/>
    <cellStyle name="40% - akcent 6 24 2 2" xfId="6741"/>
    <cellStyle name="40% - akcent 6 24 3" xfId="6740"/>
    <cellStyle name="40% - akcent 6 25" xfId="2901"/>
    <cellStyle name="40% - akcent 6 25 2" xfId="2902"/>
    <cellStyle name="40% - akcent 6 25 2 2" xfId="6743"/>
    <cellStyle name="40% - akcent 6 25 3" xfId="6742"/>
    <cellStyle name="40% - akcent 6 26" xfId="2903"/>
    <cellStyle name="40% - akcent 6 26 2" xfId="2904"/>
    <cellStyle name="40% - akcent 6 26 2 2" xfId="6745"/>
    <cellStyle name="40% - akcent 6 26 3" xfId="6744"/>
    <cellStyle name="40% - akcent 6 27" xfId="2905"/>
    <cellStyle name="40% - akcent 6 27 2" xfId="2906"/>
    <cellStyle name="40% - akcent 6 27 2 2" xfId="6747"/>
    <cellStyle name="40% - akcent 6 27 3" xfId="6746"/>
    <cellStyle name="40% - akcent 6 28" xfId="2907"/>
    <cellStyle name="40% - akcent 6 28 2" xfId="2908"/>
    <cellStyle name="40% - akcent 6 28 2 2" xfId="6749"/>
    <cellStyle name="40% - akcent 6 28 3" xfId="6748"/>
    <cellStyle name="40% - akcent 6 29" xfId="2909"/>
    <cellStyle name="40% - akcent 6 29 2" xfId="2910"/>
    <cellStyle name="40% - akcent 6 29 2 2" xfId="6751"/>
    <cellStyle name="40% - akcent 6 29 3" xfId="6750"/>
    <cellStyle name="40% - akcent 6 3" xfId="2911"/>
    <cellStyle name="40% - akcent 6 3 2" xfId="2912"/>
    <cellStyle name="40% - akcent 6 3 2 2" xfId="6753"/>
    <cellStyle name="40% - akcent 6 3 3" xfId="6752"/>
    <cellStyle name="40% - akcent 6 30" xfId="2913"/>
    <cellStyle name="40% - akcent 6 30 2" xfId="2914"/>
    <cellStyle name="40% - akcent 6 30 2 2" xfId="6755"/>
    <cellStyle name="40% - akcent 6 30 3" xfId="6754"/>
    <cellStyle name="40% - akcent 6 31" xfId="2915"/>
    <cellStyle name="40% - akcent 6 31 2" xfId="2916"/>
    <cellStyle name="40% - akcent 6 31 2 2" xfId="6757"/>
    <cellStyle name="40% - akcent 6 31 3" xfId="6756"/>
    <cellStyle name="40% - akcent 6 32" xfId="2917"/>
    <cellStyle name="40% - akcent 6 32 2" xfId="2918"/>
    <cellStyle name="40% - akcent 6 32 2 2" xfId="6759"/>
    <cellStyle name="40% - akcent 6 32 3" xfId="6758"/>
    <cellStyle name="40% - akcent 6 33" xfId="2919"/>
    <cellStyle name="40% - akcent 6 33 2" xfId="2920"/>
    <cellStyle name="40% - akcent 6 33 2 2" xfId="6761"/>
    <cellStyle name="40% - akcent 6 33 3" xfId="6760"/>
    <cellStyle name="40% - akcent 6 34" xfId="2921"/>
    <cellStyle name="40% - akcent 6 34 2" xfId="2922"/>
    <cellStyle name="40% - akcent 6 34 2 2" xfId="6763"/>
    <cellStyle name="40% - akcent 6 34 3" xfId="6762"/>
    <cellStyle name="40% - akcent 6 35" xfId="2923"/>
    <cellStyle name="40% - akcent 6 35 2" xfId="2924"/>
    <cellStyle name="40% - akcent 6 35 2 2" xfId="6765"/>
    <cellStyle name="40% - akcent 6 35 3" xfId="6764"/>
    <cellStyle name="40% - akcent 6 36" xfId="2925"/>
    <cellStyle name="40% - akcent 6 36 2" xfId="2926"/>
    <cellStyle name="40% - akcent 6 36 2 2" xfId="6767"/>
    <cellStyle name="40% - akcent 6 36 3" xfId="6766"/>
    <cellStyle name="40% - akcent 6 37" xfId="2927"/>
    <cellStyle name="40% - akcent 6 37 2" xfId="2928"/>
    <cellStyle name="40% - akcent 6 37 2 2" xfId="6769"/>
    <cellStyle name="40% - akcent 6 37 3" xfId="6768"/>
    <cellStyle name="40% - akcent 6 38" xfId="2929"/>
    <cellStyle name="40% - akcent 6 38 2" xfId="2930"/>
    <cellStyle name="40% - akcent 6 38 2 2" xfId="6771"/>
    <cellStyle name="40% - akcent 6 38 3" xfId="6770"/>
    <cellStyle name="40% - akcent 6 39" xfId="2931"/>
    <cellStyle name="40% - akcent 6 39 2" xfId="2932"/>
    <cellStyle name="40% - akcent 6 39 2 2" xfId="6773"/>
    <cellStyle name="40% - akcent 6 39 3" xfId="6772"/>
    <cellStyle name="40% - akcent 6 4" xfId="2933"/>
    <cellStyle name="40% - akcent 6 4 2" xfId="2934"/>
    <cellStyle name="40% - akcent 6 4 2 2" xfId="6775"/>
    <cellStyle name="40% - akcent 6 4 3" xfId="6774"/>
    <cellStyle name="40% - akcent 6 40" xfId="2935"/>
    <cellStyle name="40% - akcent 6 40 2" xfId="2936"/>
    <cellStyle name="40% - akcent 6 40 2 2" xfId="6777"/>
    <cellStyle name="40% - akcent 6 40 3" xfId="6776"/>
    <cellStyle name="40% - akcent 6 41" xfId="2937"/>
    <cellStyle name="40% - akcent 6 41 2" xfId="2938"/>
    <cellStyle name="40% - akcent 6 41 2 2" xfId="6779"/>
    <cellStyle name="40% - akcent 6 41 3" xfId="6778"/>
    <cellStyle name="40% - akcent 6 42" xfId="2939"/>
    <cellStyle name="40% - akcent 6 42 2" xfId="2940"/>
    <cellStyle name="40% - akcent 6 42 2 2" xfId="6781"/>
    <cellStyle name="40% - akcent 6 42 3" xfId="6780"/>
    <cellStyle name="40% - akcent 6 43" xfId="2941"/>
    <cellStyle name="40% - akcent 6 43 2" xfId="2942"/>
    <cellStyle name="40% - akcent 6 43 2 2" xfId="6783"/>
    <cellStyle name="40% - akcent 6 43 3" xfId="6782"/>
    <cellStyle name="40% - akcent 6 44" xfId="2943"/>
    <cellStyle name="40% - akcent 6 44 2" xfId="2944"/>
    <cellStyle name="40% - akcent 6 44 2 2" xfId="6785"/>
    <cellStyle name="40% - akcent 6 44 3" xfId="6784"/>
    <cellStyle name="40% - akcent 6 45" xfId="2945"/>
    <cellStyle name="40% - akcent 6 45 2" xfId="2946"/>
    <cellStyle name="40% - akcent 6 45 2 2" xfId="6787"/>
    <cellStyle name="40% - akcent 6 45 3" xfId="6786"/>
    <cellStyle name="40% - akcent 6 46" xfId="2947"/>
    <cellStyle name="40% - akcent 6 46 2" xfId="2948"/>
    <cellStyle name="40% - akcent 6 46 2 2" xfId="6789"/>
    <cellStyle name="40% - akcent 6 46 3" xfId="6788"/>
    <cellStyle name="40% - akcent 6 47" xfId="2949"/>
    <cellStyle name="40% - akcent 6 47 2" xfId="2950"/>
    <cellStyle name="40% - akcent 6 47 2 2" xfId="6791"/>
    <cellStyle name="40% - akcent 6 47 3" xfId="6790"/>
    <cellStyle name="40% - akcent 6 48" xfId="2951"/>
    <cellStyle name="40% - akcent 6 48 2" xfId="2952"/>
    <cellStyle name="40% - akcent 6 48 2 2" xfId="6793"/>
    <cellStyle name="40% - akcent 6 48 3" xfId="6792"/>
    <cellStyle name="40% - akcent 6 49" xfId="2953"/>
    <cellStyle name="40% - akcent 6 49 2" xfId="2954"/>
    <cellStyle name="40% - akcent 6 49 2 2" xfId="6795"/>
    <cellStyle name="40% - akcent 6 49 3" xfId="6794"/>
    <cellStyle name="40% - akcent 6 5" xfId="2955"/>
    <cellStyle name="40% - akcent 6 5 2" xfId="2956"/>
    <cellStyle name="40% - akcent 6 5 2 2" xfId="6797"/>
    <cellStyle name="40% - akcent 6 5 3" xfId="6796"/>
    <cellStyle name="40% - akcent 6 50" xfId="2957"/>
    <cellStyle name="40% - akcent 6 50 2" xfId="2958"/>
    <cellStyle name="40% - akcent 6 50 2 2" xfId="6799"/>
    <cellStyle name="40% - akcent 6 50 3" xfId="6798"/>
    <cellStyle name="40% - akcent 6 51" xfId="2959"/>
    <cellStyle name="40% - akcent 6 51 2" xfId="2960"/>
    <cellStyle name="40% - akcent 6 51 2 2" xfId="6801"/>
    <cellStyle name="40% - akcent 6 51 3" xfId="6800"/>
    <cellStyle name="40% - akcent 6 52" xfId="2961"/>
    <cellStyle name="40% - akcent 6 52 2" xfId="2962"/>
    <cellStyle name="40% - akcent 6 52 2 2" xfId="6803"/>
    <cellStyle name="40% - akcent 6 52 3" xfId="6802"/>
    <cellStyle name="40% - akcent 6 53" xfId="2963"/>
    <cellStyle name="40% - akcent 6 53 2" xfId="2964"/>
    <cellStyle name="40% - akcent 6 53 2 2" xfId="6805"/>
    <cellStyle name="40% - akcent 6 53 3" xfId="6804"/>
    <cellStyle name="40% - akcent 6 54" xfId="2965"/>
    <cellStyle name="40% - akcent 6 54 2" xfId="2966"/>
    <cellStyle name="40% - akcent 6 54 2 2" xfId="6807"/>
    <cellStyle name="40% - akcent 6 54 3" xfId="6806"/>
    <cellStyle name="40% - akcent 6 55" xfId="2967"/>
    <cellStyle name="40% - akcent 6 55 2" xfId="2968"/>
    <cellStyle name="40% - akcent 6 55 2 2" xfId="6809"/>
    <cellStyle name="40% - akcent 6 55 3" xfId="6808"/>
    <cellStyle name="40% - akcent 6 56" xfId="2969"/>
    <cellStyle name="40% - akcent 6 56 2" xfId="2970"/>
    <cellStyle name="40% - akcent 6 56 2 2" xfId="6811"/>
    <cellStyle name="40% - akcent 6 56 3" xfId="6810"/>
    <cellStyle name="40% - akcent 6 57" xfId="2971"/>
    <cellStyle name="40% - akcent 6 57 2" xfId="2972"/>
    <cellStyle name="40% - akcent 6 57 2 2" xfId="6813"/>
    <cellStyle name="40% - akcent 6 57 3" xfId="6812"/>
    <cellStyle name="40% - akcent 6 58" xfId="2973"/>
    <cellStyle name="40% - akcent 6 58 2" xfId="2974"/>
    <cellStyle name="40% - akcent 6 58 2 2" xfId="6815"/>
    <cellStyle name="40% - akcent 6 58 3" xfId="6814"/>
    <cellStyle name="40% - akcent 6 59" xfId="2975"/>
    <cellStyle name="40% - akcent 6 59 2" xfId="2976"/>
    <cellStyle name="40% - akcent 6 59 2 2" xfId="6817"/>
    <cellStyle name="40% - akcent 6 59 3" xfId="6816"/>
    <cellStyle name="40% - akcent 6 6" xfId="2977"/>
    <cellStyle name="40% - akcent 6 6 2" xfId="2978"/>
    <cellStyle name="40% - akcent 6 6 2 2" xfId="6819"/>
    <cellStyle name="40% - akcent 6 6 3" xfId="6818"/>
    <cellStyle name="40% - akcent 6 60" xfId="2979"/>
    <cellStyle name="40% - akcent 6 60 2" xfId="6820"/>
    <cellStyle name="40% - akcent 6 61" xfId="2980"/>
    <cellStyle name="40% - akcent 6 61 2" xfId="6821"/>
    <cellStyle name="40% - akcent 6 62" xfId="2981"/>
    <cellStyle name="40% - akcent 6 62 2" xfId="6822"/>
    <cellStyle name="40% - akcent 6 63" xfId="2982"/>
    <cellStyle name="40% - akcent 6 63 2" xfId="6823"/>
    <cellStyle name="40% - akcent 6 64" xfId="2983"/>
    <cellStyle name="40% - akcent 6 64 2" xfId="6824"/>
    <cellStyle name="40% - akcent 6 65" xfId="2984"/>
    <cellStyle name="40% - akcent 6 65 2" xfId="6825"/>
    <cellStyle name="40% - akcent 6 66" xfId="2985"/>
    <cellStyle name="40% - akcent 6 66 2" xfId="6826"/>
    <cellStyle name="40% - akcent 6 67" xfId="2986"/>
    <cellStyle name="40% - akcent 6 67 2" xfId="6827"/>
    <cellStyle name="40% - akcent 6 68" xfId="2987"/>
    <cellStyle name="40% - akcent 6 68 2" xfId="6828"/>
    <cellStyle name="40% - akcent 6 69" xfId="2988"/>
    <cellStyle name="40% - akcent 6 69 2" xfId="6829"/>
    <cellStyle name="40% - akcent 6 7" xfId="2989"/>
    <cellStyle name="40% - akcent 6 7 2" xfId="2990"/>
    <cellStyle name="40% - akcent 6 7 2 2" xfId="6831"/>
    <cellStyle name="40% - akcent 6 7 3" xfId="6830"/>
    <cellStyle name="40% - akcent 6 70" xfId="2991"/>
    <cellStyle name="40% - akcent 6 70 2" xfId="6832"/>
    <cellStyle name="40% - akcent 6 71" xfId="2992"/>
    <cellStyle name="40% - akcent 6 71 2" xfId="6833"/>
    <cellStyle name="40% - akcent 6 72" xfId="2993"/>
    <cellStyle name="40% - akcent 6 72 2" xfId="6834"/>
    <cellStyle name="40% - akcent 6 73" xfId="2994"/>
    <cellStyle name="40% - akcent 6 73 2" xfId="6835"/>
    <cellStyle name="40% - akcent 6 74" xfId="2995"/>
    <cellStyle name="40% - akcent 6 74 2" xfId="6836"/>
    <cellStyle name="40% - akcent 6 75" xfId="2996"/>
    <cellStyle name="40% - akcent 6 75 2" xfId="6837"/>
    <cellStyle name="40% - akcent 6 76" xfId="2997"/>
    <cellStyle name="40% - akcent 6 76 2" xfId="6838"/>
    <cellStyle name="40% - akcent 6 77" xfId="2998"/>
    <cellStyle name="40% - akcent 6 77 2" xfId="6839"/>
    <cellStyle name="40% - akcent 6 78" xfId="2999"/>
    <cellStyle name="40% - akcent 6 78 2" xfId="6840"/>
    <cellStyle name="40% - akcent 6 79" xfId="3000"/>
    <cellStyle name="40% - akcent 6 79 2" xfId="6841"/>
    <cellStyle name="40% - akcent 6 8" xfId="3001"/>
    <cellStyle name="40% - akcent 6 8 2" xfId="3002"/>
    <cellStyle name="40% - akcent 6 8 2 2" xfId="6843"/>
    <cellStyle name="40% - akcent 6 8 3" xfId="6842"/>
    <cellStyle name="40% - akcent 6 80" xfId="3003"/>
    <cellStyle name="40% - akcent 6 80 2" xfId="6844"/>
    <cellStyle name="40% - akcent 6 81" xfId="3004"/>
    <cellStyle name="40% - akcent 6 81 2" xfId="6845"/>
    <cellStyle name="40% - akcent 6 82" xfId="3005"/>
    <cellStyle name="40% - akcent 6 82 2" xfId="6846"/>
    <cellStyle name="40% - akcent 6 83" xfId="3006"/>
    <cellStyle name="40% - akcent 6 83 2" xfId="6847"/>
    <cellStyle name="40% - akcent 6 84" xfId="3007"/>
    <cellStyle name="40% - akcent 6 84 2" xfId="6848"/>
    <cellStyle name="40% - akcent 6 85" xfId="3008"/>
    <cellStyle name="40% - akcent 6 85 2" xfId="6849"/>
    <cellStyle name="40% - akcent 6 86" xfId="3009"/>
    <cellStyle name="40% - akcent 6 86 2" xfId="6850"/>
    <cellStyle name="40% - akcent 6 87" xfId="3010"/>
    <cellStyle name="40% - akcent 6 87 2" xfId="6851"/>
    <cellStyle name="40% - akcent 6 88" xfId="3011"/>
    <cellStyle name="40% - akcent 6 88 2" xfId="6852"/>
    <cellStyle name="40% - akcent 6 89" xfId="3012"/>
    <cellStyle name="40% - akcent 6 89 2" xfId="6853"/>
    <cellStyle name="40% - akcent 6 9" xfId="3013"/>
    <cellStyle name="40% - akcent 6 9 2" xfId="3014"/>
    <cellStyle name="40% - akcent 6 9 2 2" xfId="6855"/>
    <cellStyle name="40% - akcent 6 9 3" xfId="6854"/>
    <cellStyle name="40% - akcent 6 90" xfId="3015"/>
    <cellStyle name="40% - akcent 6 90 2" xfId="6856"/>
    <cellStyle name="40% - akcent 6 91" xfId="3016"/>
    <cellStyle name="40% - akcent 6 91 2" xfId="6857"/>
    <cellStyle name="40% - akcent 6 92" xfId="3017"/>
    <cellStyle name="40% - akcent 6 92 2" xfId="6858"/>
    <cellStyle name="40% - akcent 6 93" xfId="3018"/>
    <cellStyle name="40% - akcent 6 93 2" xfId="6859"/>
    <cellStyle name="40% - akcent 6 94" xfId="3019"/>
    <cellStyle name="40% - akcent 6 94 2" xfId="6860"/>
    <cellStyle name="40% - akcent 6 95" xfId="3020"/>
    <cellStyle name="40% - akcent 6 95 2" xfId="6861"/>
    <cellStyle name="40% - akcent 6 96" xfId="3021"/>
    <cellStyle name="40% - akcent 6 96 2" xfId="6862"/>
    <cellStyle name="40% - akcent 6 97" xfId="3022"/>
    <cellStyle name="40% - akcent 6 97 2" xfId="6863"/>
    <cellStyle name="40% - akcent 6 98" xfId="3023"/>
    <cellStyle name="40% - akcent 6 98 2" xfId="6864"/>
    <cellStyle name="40% - akcent 6 99" xfId="3024"/>
    <cellStyle name="40% - akcent 6 99 2" xfId="6865"/>
    <cellStyle name="60% - akcent 1" xfId="3025" builtinId="32" customBuiltin="1"/>
    <cellStyle name="60% - akcent 1 2" xfId="7129"/>
    <cellStyle name="60% - akcent 2" xfId="3026" builtinId="36" customBuiltin="1"/>
    <cellStyle name="60% - akcent 2 2" xfId="7130"/>
    <cellStyle name="60% - akcent 3" xfId="3027" builtinId="40" customBuiltin="1"/>
    <cellStyle name="60% - akcent 3 2" xfId="7131"/>
    <cellStyle name="60% - akcent 4" xfId="3028" builtinId="44" customBuiltin="1"/>
    <cellStyle name="60% - akcent 4 2" xfId="7132"/>
    <cellStyle name="60% - akcent 5" xfId="3029" builtinId="48" customBuiltin="1"/>
    <cellStyle name="60% - akcent 5 2" xfId="7133"/>
    <cellStyle name="60% - akcent 6" xfId="3030" builtinId="52" customBuiltin="1"/>
    <cellStyle name="60% - akcent 6 2" xfId="7134"/>
    <cellStyle name="Akcent 1" xfId="3031" builtinId="29" customBuiltin="1"/>
    <cellStyle name="Akcent 1 2" xfId="7135"/>
    <cellStyle name="Akcent 2" xfId="3032" builtinId="33" customBuiltin="1"/>
    <cellStyle name="Akcent 2 2" xfId="7136"/>
    <cellStyle name="Akcent 3" xfId="3033" builtinId="37" customBuiltin="1"/>
    <cellStyle name="Akcent 3 2" xfId="7137"/>
    <cellStyle name="Akcent 4" xfId="3034" builtinId="41" customBuiltin="1"/>
    <cellStyle name="Akcent 4 2" xfId="7138"/>
    <cellStyle name="Akcent 5" xfId="3035" builtinId="45" customBuiltin="1"/>
    <cellStyle name="Akcent 5 2" xfId="7139"/>
    <cellStyle name="Akcent 6" xfId="3036" builtinId="49" customBuiltin="1"/>
    <cellStyle name="Akcent 6 2" xfId="7140"/>
    <cellStyle name="Dane wejściowe" xfId="3037" builtinId="20" customBuiltin="1"/>
    <cellStyle name="Dane wejściowe 2" xfId="7141"/>
    <cellStyle name="Dane wyjściowe" xfId="3038" builtinId="21" customBuiltin="1"/>
    <cellStyle name="Dane wyjściowe 2" xfId="7142"/>
    <cellStyle name="Dobre" xfId="3039" builtinId="26" customBuiltin="1"/>
    <cellStyle name="Dobre 2" xfId="7143"/>
    <cellStyle name="Dziesiętny" xfId="3040" builtinId="3"/>
    <cellStyle name="Dziesiętny 2" xfId="3567"/>
    <cellStyle name="Dziesiętny 2 2" xfId="3571"/>
    <cellStyle name="Dziesiętny 2 2 2" xfId="3850"/>
    <cellStyle name="Dziesiętny 2 3" xfId="3569"/>
    <cellStyle name="Dziesiętny 3" xfId="3576"/>
    <cellStyle name="Dziesiętny 4" xfId="3564"/>
    <cellStyle name="Dziesiętny 5" xfId="3835"/>
    <cellStyle name="Komórka połączona" xfId="3041" builtinId="24" customBuiltin="1"/>
    <cellStyle name="Komórka połączona 2" xfId="7144"/>
    <cellStyle name="Komórka zaznaczona" xfId="3042" builtinId="23" customBuiltin="1"/>
    <cellStyle name="Komórka zaznaczona 2" xfId="7145"/>
    <cellStyle name="Nagłówek 1" xfId="3043" builtinId="16" customBuiltin="1"/>
    <cellStyle name="Nagłówek 1 2" xfId="7146"/>
    <cellStyle name="Nagłówek 2" xfId="3044" builtinId="17" customBuiltin="1"/>
    <cellStyle name="Nagłówek 2 2" xfId="7147"/>
    <cellStyle name="Nagłówek 3" xfId="3045" builtinId="18" customBuiltin="1"/>
    <cellStyle name="Nagłówek 3 2" xfId="7148"/>
    <cellStyle name="Nagłówek 4" xfId="3046" builtinId="19" customBuiltin="1"/>
    <cellStyle name="Nagłówek 4 2" xfId="7149"/>
    <cellStyle name="Neutralne" xfId="3047" builtinId="28" customBuiltin="1"/>
    <cellStyle name="Neutralne 2" xfId="7150"/>
    <cellStyle name="Normalny" xfId="0" builtinId="0"/>
    <cellStyle name="Normalny 10" xfId="3048"/>
    <cellStyle name="Normalny 10 2" xfId="3049"/>
    <cellStyle name="Normalny 10 2 2" xfId="6867"/>
    <cellStyle name="Normalny 10 3" xfId="6866"/>
    <cellStyle name="Normalny 100" xfId="3050"/>
    <cellStyle name="Normalny 100 2" xfId="6868"/>
    <cellStyle name="Normalny 101" xfId="3051"/>
    <cellStyle name="Normalny 101 2" xfId="6869"/>
    <cellStyle name="Normalny 102" xfId="3052"/>
    <cellStyle name="Normalny 102 2" xfId="6870"/>
    <cellStyle name="Normalny 103" xfId="3053"/>
    <cellStyle name="Normalny 103 2" xfId="6871"/>
    <cellStyle name="Normalny 104" xfId="3054"/>
    <cellStyle name="Normalny 104 2" xfId="6872"/>
    <cellStyle name="Normalny 105" xfId="3055"/>
    <cellStyle name="Normalny 105 2" xfId="6873"/>
    <cellStyle name="Normalny 106" xfId="3056"/>
    <cellStyle name="Normalny 106 2" xfId="6874"/>
    <cellStyle name="Normalny 107" xfId="3057"/>
    <cellStyle name="Normalny 107 2" xfId="6875"/>
    <cellStyle name="Normalny 108" xfId="3058"/>
    <cellStyle name="Normalny 108 2" xfId="6876"/>
    <cellStyle name="Normalny 109" xfId="3059"/>
    <cellStyle name="Normalny 109 2" xfId="6877"/>
    <cellStyle name="Normalny 11" xfId="3060"/>
    <cellStyle name="Normalny 11 2" xfId="3061"/>
    <cellStyle name="Normalny 11 2 2" xfId="6879"/>
    <cellStyle name="Normalny 11 3" xfId="6878"/>
    <cellStyle name="Normalny 110" xfId="3062"/>
    <cellStyle name="Normalny 110 2" xfId="6880"/>
    <cellStyle name="Normalny 111" xfId="3063"/>
    <cellStyle name="Normalny 111 2" xfId="6881"/>
    <cellStyle name="Normalny 112" xfId="3064"/>
    <cellStyle name="Normalny 112 2" xfId="6882"/>
    <cellStyle name="Normalny 113" xfId="3065"/>
    <cellStyle name="Normalny 113 2" xfId="6883"/>
    <cellStyle name="Normalny 114" xfId="3066"/>
    <cellStyle name="Normalny 114 2" xfId="6884"/>
    <cellStyle name="Normalny 115" xfId="3067"/>
    <cellStyle name="Normalny 115 2" xfId="6885"/>
    <cellStyle name="Normalny 116" xfId="3068"/>
    <cellStyle name="Normalny 116 2" xfId="6886"/>
    <cellStyle name="Normalny 117" xfId="3069"/>
    <cellStyle name="Normalny 117 2" xfId="6887"/>
    <cellStyle name="Normalny 118" xfId="3070"/>
    <cellStyle name="Normalny 118 2" xfId="6888"/>
    <cellStyle name="Normalny 119" xfId="3071"/>
    <cellStyle name="Normalny 119 2" xfId="6889"/>
    <cellStyle name="Normalny 12" xfId="3072"/>
    <cellStyle name="Normalny 12 2" xfId="3073"/>
    <cellStyle name="Normalny 12 2 2" xfId="6891"/>
    <cellStyle name="Normalny 12 3" xfId="6890"/>
    <cellStyle name="Normalny 120" xfId="3074"/>
    <cellStyle name="Normalny 120 2" xfId="6892"/>
    <cellStyle name="Normalny 121" xfId="3075"/>
    <cellStyle name="Normalny 121 2" xfId="6893"/>
    <cellStyle name="Normalny 122" xfId="3076"/>
    <cellStyle name="Normalny 122 2" xfId="6894"/>
    <cellStyle name="Normalny 123" xfId="3077"/>
    <cellStyle name="Normalny 123 2" xfId="6895"/>
    <cellStyle name="Normalny 124" xfId="3078"/>
    <cellStyle name="Normalny 124 2" xfId="6896"/>
    <cellStyle name="Normalny 125" xfId="3079"/>
    <cellStyle name="Normalny 125 2" xfId="6897"/>
    <cellStyle name="Normalny 126" xfId="3080"/>
    <cellStyle name="Normalny 126 2" xfId="6898"/>
    <cellStyle name="Normalny 127" xfId="3081"/>
    <cellStyle name="Normalny 127 2" xfId="6899"/>
    <cellStyle name="Normalny 128" xfId="3082"/>
    <cellStyle name="Normalny 128 2" xfId="6900"/>
    <cellStyle name="Normalny 129" xfId="3083"/>
    <cellStyle name="Normalny 129 2" xfId="6901"/>
    <cellStyle name="Normalny 13" xfId="3084"/>
    <cellStyle name="Normalny 13 2" xfId="3085"/>
    <cellStyle name="Normalny 13 2 2" xfId="6903"/>
    <cellStyle name="Normalny 13 3" xfId="6902"/>
    <cellStyle name="Normalny 130" xfId="3086"/>
    <cellStyle name="Normalny 130 2" xfId="6904"/>
    <cellStyle name="Normalny 131" xfId="3087"/>
    <cellStyle name="Normalny 131 2" xfId="6905"/>
    <cellStyle name="Normalny 132" xfId="3088"/>
    <cellStyle name="Normalny 132 2" xfId="6906"/>
    <cellStyle name="Normalny 133" xfId="3089"/>
    <cellStyle name="Normalny 133 2" xfId="6907"/>
    <cellStyle name="Normalny 134" xfId="3090"/>
    <cellStyle name="Normalny 134 2" xfId="6908"/>
    <cellStyle name="Normalny 135" xfId="3091"/>
    <cellStyle name="Normalny 135 2" xfId="6909"/>
    <cellStyle name="Normalny 136" xfId="3092"/>
    <cellStyle name="Normalny 136 2" xfId="6910"/>
    <cellStyle name="Normalny 137" xfId="3093"/>
    <cellStyle name="Normalny 137 2" xfId="6911"/>
    <cellStyle name="Normalny 138" xfId="3094"/>
    <cellStyle name="Normalny 138 2" xfId="6912"/>
    <cellStyle name="Normalny 139" xfId="3095"/>
    <cellStyle name="Normalny 139 2" xfId="6913"/>
    <cellStyle name="Normalny 14" xfId="3096"/>
    <cellStyle name="Normalny 14 2" xfId="3097"/>
    <cellStyle name="Normalny 14 2 2" xfId="6915"/>
    <cellStyle name="Normalny 14 3" xfId="6914"/>
    <cellStyle name="Normalny 140" xfId="3098"/>
    <cellStyle name="Normalny 140 2" xfId="6916"/>
    <cellStyle name="Normalny 141" xfId="3099"/>
    <cellStyle name="Normalny 141 2" xfId="6917"/>
    <cellStyle name="Normalny 142" xfId="3100"/>
    <cellStyle name="Normalny 142 2" xfId="6918"/>
    <cellStyle name="Normalny 143" xfId="3101"/>
    <cellStyle name="Normalny 143 2" xfId="6919"/>
    <cellStyle name="Normalny 144" xfId="3102"/>
    <cellStyle name="Normalny 144 2" xfId="6920"/>
    <cellStyle name="Normalny 145" xfId="3103"/>
    <cellStyle name="Normalny 145 2" xfId="6921"/>
    <cellStyle name="Normalny 146" xfId="3104"/>
    <cellStyle name="Normalny 146 2" xfId="6922"/>
    <cellStyle name="Normalny 147" xfId="3105"/>
    <cellStyle name="Normalny 147 2" xfId="6923"/>
    <cellStyle name="Normalny 148" xfId="3106"/>
    <cellStyle name="Normalny 148 2" xfId="6924"/>
    <cellStyle name="Normalny 149" xfId="3107"/>
    <cellStyle name="Normalny 149 2" xfId="6925"/>
    <cellStyle name="Normalny 15" xfId="3108"/>
    <cellStyle name="Normalny 15 2" xfId="3109"/>
    <cellStyle name="Normalny 15 2 2" xfId="6927"/>
    <cellStyle name="Normalny 15 3" xfId="6926"/>
    <cellStyle name="Normalny 150" xfId="3110"/>
    <cellStyle name="Normalny 150 2" xfId="6928"/>
    <cellStyle name="Normalny 151" xfId="3111"/>
    <cellStyle name="Normalny 151 2" xfId="6929"/>
    <cellStyle name="Normalny 152" xfId="3112"/>
    <cellStyle name="Normalny 152 2" xfId="6930"/>
    <cellStyle name="Normalny 153" xfId="3113"/>
    <cellStyle name="Normalny 153 2" xfId="6931"/>
    <cellStyle name="Normalny 154" xfId="3114"/>
    <cellStyle name="Normalny 154 2" xfId="6932"/>
    <cellStyle name="Normalny 155" xfId="3115"/>
    <cellStyle name="Normalny 155 2" xfId="6933"/>
    <cellStyle name="Normalny 156" xfId="3116"/>
    <cellStyle name="Normalny 156 2" xfId="6934"/>
    <cellStyle name="Normalny 157" xfId="3117"/>
    <cellStyle name="Normalny 157 2" xfId="6935"/>
    <cellStyle name="Normalny 158" xfId="3118"/>
    <cellStyle name="Normalny 158 2" xfId="6936"/>
    <cellStyle name="Normalny 159" xfId="3119"/>
    <cellStyle name="Normalny 159 2" xfId="6937"/>
    <cellStyle name="Normalny 16" xfId="3120"/>
    <cellStyle name="Normalny 16 2" xfId="3121"/>
    <cellStyle name="Normalny 16 2 2" xfId="6939"/>
    <cellStyle name="Normalny 16 3" xfId="6938"/>
    <cellStyle name="Normalny 160" xfId="3122"/>
    <cellStyle name="Normalny 160 2" xfId="6940"/>
    <cellStyle name="Normalny 161" xfId="3123"/>
    <cellStyle name="Normalny 161 2" xfId="6941"/>
    <cellStyle name="Normalny 162" xfId="3124"/>
    <cellStyle name="Normalny 162 2" xfId="6942"/>
    <cellStyle name="Normalny 163" xfId="3125"/>
    <cellStyle name="Normalny 163 2" xfId="6943"/>
    <cellStyle name="Normalny 164" xfId="3126"/>
    <cellStyle name="Normalny 164 2" xfId="6944"/>
    <cellStyle name="Normalny 165" xfId="3127"/>
    <cellStyle name="Normalny 165 2" xfId="6945"/>
    <cellStyle name="Normalny 166" xfId="3128"/>
    <cellStyle name="Normalny 166 2" xfId="6946"/>
    <cellStyle name="Normalny 167" xfId="3129"/>
    <cellStyle name="Normalny 167 2" xfId="6947"/>
    <cellStyle name="Normalny 168" xfId="3130"/>
    <cellStyle name="Normalny 168 2" xfId="6948"/>
    <cellStyle name="Normalny 169" xfId="3131"/>
    <cellStyle name="Normalny 169 2" xfId="6949"/>
    <cellStyle name="Normalny 17" xfId="3132"/>
    <cellStyle name="Normalny 17 2" xfId="3133"/>
    <cellStyle name="Normalny 17 2 2" xfId="6951"/>
    <cellStyle name="Normalny 17 3" xfId="6950"/>
    <cellStyle name="Normalny 170" xfId="3134"/>
    <cellStyle name="Normalny 170 2" xfId="6952"/>
    <cellStyle name="Normalny 171" xfId="3135"/>
    <cellStyle name="Normalny 171 2" xfId="6953"/>
    <cellStyle name="Normalny 172" xfId="3136"/>
    <cellStyle name="Normalny 172 2" xfId="6954"/>
    <cellStyle name="Normalny 173" xfId="3137"/>
    <cellStyle name="Normalny 173 2" xfId="6955"/>
    <cellStyle name="Normalny 174" xfId="3138"/>
    <cellStyle name="Normalny 174 2" xfId="6956"/>
    <cellStyle name="Normalny 175" xfId="3139"/>
    <cellStyle name="Normalny 175 2" xfId="6957"/>
    <cellStyle name="Normalny 176" xfId="3140"/>
    <cellStyle name="Normalny 176 2" xfId="6958"/>
    <cellStyle name="Normalny 177" xfId="3141"/>
    <cellStyle name="Normalny 177 2" xfId="6959"/>
    <cellStyle name="Normalny 178" xfId="3142"/>
    <cellStyle name="Normalny 178 2" xfId="6960"/>
    <cellStyle name="Normalny 179" xfId="3143"/>
    <cellStyle name="Normalny 179 2" xfId="6961"/>
    <cellStyle name="Normalny 18" xfId="3144"/>
    <cellStyle name="Normalny 18 2" xfId="3145"/>
    <cellStyle name="Normalny 18 2 2" xfId="6963"/>
    <cellStyle name="Normalny 18 3" xfId="6962"/>
    <cellStyle name="Normalny 180" xfId="3146"/>
    <cellStyle name="Normalny 180 2" xfId="6964"/>
    <cellStyle name="Normalny 181" xfId="3147"/>
    <cellStyle name="Normalny 181 2" xfId="6965"/>
    <cellStyle name="Normalny 182" xfId="3148"/>
    <cellStyle name="Normalny 182 2" xfId="6966"/>
    <cellStyle name="Normalny 183" xfId="3149"/>
    <cellStyle name="Normalny 183 2" xfId="6967"/>
    <cellStyle name="Normalny 184" xfId="3150"/>
    <cellStyle name="Normalny 184 2" xfId="6968"/>
    <cellStyle name="Normalny 185" xfId="3151"/>
    <cellStyle name="Normalny 185 2" xfId="6969"/>
    <cellStyle name="Normalny 186" xfId="3152"/>
    <cellStyle name="Normalny 186 2" xfId="6970"/>
    <cellStyle name="Normalny 187" xfId="3153"/>
    <cellStyle name="Normalny 187 2" xfId="6971"/>
    <cellStyle name="Normalny 188" xfId="3154"/>
    <cellStyle name="Normalny 188 2" xfId="6972"/>
    <cellStyle name="Normalny 189" xfId="3155"/>
    <cellStyle name="Normalny 189 2" xfId="6973"/>
    <cellStyle name="Normalny 19" xfId="3156"/>
    <cellStyle name="Normalny 19 2" xfId="3157"/>
    <cellStyle name="Normalny 19 2 2" xfId="6975"/>
    <cellStyle name="Normalny 19 3" xfId="6974"/>
    <cellStyle name="Normalny 190" xfId="3158"/>
    <cellStyle name="Normalny 190 2" xfId="6976"/>
    <cellStyle name="Normalny 191" xfId="3159"/>
    <cellStyle name="Normalny 191 2" xfId="6977"/>
    <cellStyle name="Normalny 192" xfId="3160"/>
    <cellStyle name="Normalny 192 2" xfId="6978"/>
    <cellStyle name="Normalny 193" xfId="3161"/>
    <cellStyle name="Normalny 193 2" xfId="6979"/>
    <cellStyle name="Normalny 194" xfId="3162"/>
    <cellStyle name="Normalny 194 2" xfId="6980"/>
    <cellStyle name="Normalny 195" xfId="3163"/>
    <cellStyle name="Normalny 195 2" xfId="6981"/>
    <cellStyle name="Normalny 196" xfId="3164"/>
    <cellStyle name="Normalny 196 2" xfId="3849"/>
    <cellStyle name="Normalny 197" xfId="3575"/>
    <cellStyle name="Normalny 198" xfId="3834"/>
    <cellStyle name="Normalny 199" xfId="7116"/>
    <cellStyle name="Normalny 2" xfId="3165"/>
    <cellStyle name="Normalny 2 2" xfId="3166"/>
    <cellStyle name="Normalny 2 2 2" xfId="3851"/>
    <cellStyle name="Normalny 2 3" xfId="3566"/>
    <cellStyle name="Normalny 20" xfId="3167"/>
    <cellStyle name="Normalny 20 2" xfId="3168"/>
    <cellStyle name="Normalny 20 2 2" xfId="6983"/>
    <cellStyle name="Normalny 20 3" xfId="6982"/>
    <cellStyle name="Normalny 21" xfId="3169"/>
    <cellStyle name="Normalny 21 2" xfId="3170"/>
    <cellStyle name="Normalny 21 2 2" xfId="6985"/>
    <cellStyle name="Normalny 21 3" xfId="6984"/>
    <cellStyle name="Normalny 22" xfId="3171"/>
    <cellStyle name="Normalny 22 2" xfId="3172"/>
    <cellStyle name="Normalny 22 2 2" xfId="6987"/>
    <cellStyle name="Normalny 22 3" xfId="6986"/>
    <cellStyle name="Normalny 23" xfId="3173"/>
    <cellStyle name="Normalny 23 2" xfId="3174"/>
    <cellStyle name="Normalny 23 2 2" xfId="6989"/>
    <cellStyle name="Normalny 23 3" xfId="6988"/>
    <cellStyle name="Normalny 24" xfId="3175"/>
    <cellStyle name="Normalny 24 2" xfId="3176"/>
    <cellStyle name="Normalny 24 2 2" xfId="6991"/>
    <cellStyle name="Normalny 24 3" xfId="6990"/>
    <cellStyle name="Normalny 25" xfId="3177"/>
    <cellStyle name="Normalny 25 2" xfId="3178"/>
    <cellStyle name="Normalny 25 2 2" xfId="6993"/>
    <cellStyle name="Normalny 25 3" xfId="6992"/>
    <cellStyle name="Normalny 26" xfId="3179"/>
    <cellStyle name="Normalny 26 2" xfId="3180"/>
    <cellStyle name="Normalny 26 2 2" xfId="6995"/>
    <cellStyle name="Normalny 26 3" xfId="6994"/>
    <cellStyle name="Normalny 27" xfId="3181"/>
    <cellStyle name="Normalny 27 2" xfId="3182"/>
    <cellStyle name="Normalny 27 2 2" xfId="6997"/>
    <cellStyle name="Normalny 27 3" xfId="6996"/>
    <cellStyle name="Normalny 28" xfId="3183"/>
    <cellStyle name="Normalny 28 2" xfId="3184"/>
    <cellStyle name="Normalny 28 2 2" xfId="6999"/>
    <cellStyle name="Normalny 28 3" xfId="6998"/>
    <cellStyle name="Normalny 29" xfId="3185"/>
    <cellStyle name="Normalny 29 2" xfId="3186"/>
    <cellStyle name="Normalny 29 2 2" xfId="7001"/>
    <cellStyle name="Normalny 29 3" xfId="7000"/>
    <cellStyle name="Normalny 3" xfId="3187"/>
    <cellStyle name="Normalny 3 2" xfId="3188"/>
    <cellStyle name="Normalny 3 2 2" xfId="7003"/>
    <cellStyle name="Normalny 3 3" xfId="3577"/>
    <cellStyle name="Normalny 3 3 2" xfId="7002"/>
    <cellStyle name="Normalny 3 4" xfId="3568"/>
    <cellStyle name="Normalny 30" xfId="3189"/>
    <cellStyle name="Normalny 30 2" xfId="3190"/>
    <cellStyle name="Normalny 30 2 2" xfId="7005"/>
    <cellStyle name="Normalny 30 3" xfId="7004"/>
    <cellStyle name="Normalny 31" xfId="3191"/>
    <cellStyle name="Normalny 31 2" xfId="3192"/>
    <cellStyle name="Normalny 31 2 2" xfId="7007"/>
    <cellStyle name="Normalny 31 3" xfId="7006"/>
    <cellStyle name="Normalny 32" xfId="3193"/>
    <cellStyle name="Normalny 32 2" xfId="3194"/>
    <cellStyle name="Normalny 32 2 2" xfId="7009"/>
    <cellStyle name="Normalny 32 3" xfId="7008"/>
    <cellStyle name="Normalny 33" xfId="3195"/>
    <cellStyle name="Normalny 33 2" xfId="3196"/>
    <cellStyle name="Normalny 33 2 2" xfId="7011"/>
    <cellStyle name="Normalny 33 3" xfId="7010"/>
    <cellStyle name="Normalny 34" xfId="3197"/>
    <cellStyle name="Normalny 34 2" xfId="3198"/>
    <cellStyle name="Normalny 34 2 2" xfId="7013"/>
    <cellStyle name="Normalny 34 3" xfId="7012"/>
    <cellStyle name="Normalny 35" xfId="3199"/>
    <cellStyle name="Normalny 35 2" xfId="3200"/>
    <cellStyle name="Normalny 35 2 2" xfId="7015"/>
    <cellStyle name="Normalny 35 3" xfId="7014"/>
    <cellStyle name="Normalny 36" xfId="3201"/>
    <cellStyle name="Normalny 36 2" xfId="3202"/>
    <cellStyle name="Normalny 36 2 2" xfId="7017"/>
    <cellStyle name="Normalny 36 3" xfId="7016"/>
    <cellStyle name="Normalny 37" xfId="3203"/>
    <cellStyle name="Normalny 37 2" xfId="3204"/>
    <cellStyle name="Normalny 37 2 2" xfId="7019"/>
    <cellStyle name="Normalny 37 3" xfId="7018"/>
    <cellStyle name="Normalny 38" xfId="3205"/>
    <cellStyle name="Normalny 38 2" xfId="3206"/>
    <cellStyle name="Normalny 38 2 2" xfId="7021"/>
    <cellStyle name="Normalny 38 3" xfId="7020"/>
    <cellStyle name="Normalny 39" xfId="3207"/>
    <cellStyle name="Normalny 39 2" xfId="3208"/>
    <cellStyle name="Normalny 39 2 2" xfId="7023"/>
    <cellStyle name="Normalny 39 3" xfId="7022"/>
    <cellStyle name="Normalny 4" xfId="3209"/>
    <cellStyle name="Normalny 4 2" xfId="3210"/>
    <cellStyle name="Normalny 4 2 2" xfId="7025"/>
    <cellStyle name="Normalny 4 3" xfId="3578"/>
    <cellStyle name="Normalny 4 3 2" xfId="7024"/>
    <cellStyle name="Normalny 4 4" xfId="3573"/>
    <cellStyle name="Normalny 40" xfId="3211"/>
    <cellStyle name="Normalny 40 2" xfId="3212"/>
    <cellStyle name="Normalny 40 2 2" xfId="7027"/>
    <cellStyle name="Normalny 40 3" xfId="7026"/>
    <cellStyle name="Normalny 41" xfId="3213"/>
    <cellStyle name="Normalny 41 2" xfId="3214"/>
    <cellStyle name="Normalny 41 2 2" xfId="7029"/>
    <cellStyle name="Normalny 41 3" xfId="7028"/>
    <cellStyle name="Normalny 42" xfId="3215"/>
    <cellStyle name="Normalny 42 2" xfId="3216"/>
    <cellStyle name="Normalny 42 2 2" xfId="7031"/>
    <cellStyle name="Normalny 42 3" xfId="7030"/>
    <cellStyle name="Normalny 43" xfId="3217"/>
    <cellStyle name="Normalny 43 2" xfId="3218"/>
    <cellStyle name="Normalny 43 2 2" xfId="7033"/>
    <cellStyle name="Normalny 43 3" xfId="7032"/>
    <cellStyle name="Normalny 44" xfId="3219"/>
    <cellStyle name="Normalny 44 2" xfId="3220"/>
    <cellStyle name="Normalny 44 2 2" xfId="7035"/>
    <cellStyle name="Normalny 44 3" xfId="7034"/>
    <cellStyle name="Normalny 45" xfId="3221"/>
    <cellStyle name="Normalny 45 2" xfId="3222"/>
    <cellStyle name="Normalny 45 2 2" xfId="7037"/>
    <cellStyle name="Normalny 45 3" xfId="7036"/>
    <cellStyle name="Normalny 46" xfId="3223"/>
    <cellStyle name="Normalny 46 2" xfId="3224"/>
    <cellStyle name="Normalny 46 2 2" xfId="7039"/>
    <cellStyle name="Normalny 46 3" xfId="7038"/>
    <cellStyle name="Normalny 47" xfId="3225"/>
    <cellStyle name="Normalny 47 2" xfId="3226"/>
    <cellStyle name="Normalny 47 2 2" xfId="7041"/>
    <cellStyle name="Normalny 47 3" xfId="7040"/>
    <cellStyle name="Normalny 48" xfId="3227"/>
    <cellStyle name="Normalny 48 2" xfId="3228"/>
    <cellStyle name="Normalny 48 2 2" xfId="7043"/>
    <cellStyle name="Normalny 48 3" xfId="7042"/>
    <cellStyle name="Normalny 49" xfId="3229"/>
    <cellStyle name="Normalny 49 2" xfId="3230"/>
    <cellStyle name="Normalny 49 2 2" xfId="7045"/>
    <cellStyle name="Normalny 49 3" xfId="7044"/>
    <cellStyle name="Normalny 5" xfId="3231"/>
    <cellStyle name="Normalny 5 2" xfId="3232"/>
    <cellStyle name="Normalny 5 2 2" xfId="7047"/>
    <cellStyle name="Normalny 5 3" xfId="7046"/>
    <cellStyle name="Normalny 50" xfId="3233"/>
    <cellStyle name="Normalny 50 2" xfId="3234"/>
    <cellStyle name="Normalny 50 2 2" xfId="7049"/>
    <cellStyle name="Normalny 50 3" xfId="7048"/>
    <cellStyle name="Normalny 51" xfId="3235"/>
    <cellStyle name="Normalny 51 2" xfId="3236"/>
    <cellStyle name="Normalny 51 2 2" xfId="7051"/>
    <cellStyle name="Normalny 51 3" xfId="7050"/>
    <cellStyle name="Normalny 52" xfId="3237"/>
    <cellStyle name="Normalny 52 2" xfId="3238"/>
    <cellStyle name="Normalny 52 2 2" xfId="7053"/>
    <cellStyle name="Normalny 52 3" xfId="7052"/>
    <cellStyle name="Normalny 53" xfId="3239"/>
    <cellStyle name="Normalny 53 2" xfId="3240"/>
    <cellStyle name="Normalny 53 2 2" xfId="7055"/>
    <cellStyle name="Normalny 53 3" xfId="7054"/>
    <cellStyle name="Normalny 54" xfId="3241"/>
    <cellStyle name="Normalny 54 2" xfId="3242"/>
    <cellStyle name="Normalny 54 2 2" xfId="7057"/>
    <cellStyle name="Normalny 54 3" xfId="7056"/>
    <cellStyle name="Normalny 55" xfId="3243"/>
    <cellStyle name="Normalny 55 2" xfId="3244"/>
    <cellStyle name="Normalny 55 2 2" xfId="7059"/>
    <cellStyle name="Normalny 55 3" xfId="7058"/>
    <cellStyle name="Normalny 56" xfId="3245"/>
    <cellStyle name="Normalny 56 2" xfId="3246"/>
    <cellStyle name="Normalny 56 2 2" xfId="7061"/>
    <cellStyle name="Normalny 56 3" xfId="7060"/>
    <cellStyle name="Normalny 57" xfId="3247"/>
    <cellStyle name="Normalny 57 2" xfId="3248"/>
    <cellStyle name="Normalny 57 2 2" xfId="7063"/>
    <cellStyle name="Normalny 57 3" xfId="7062"/>
    <cellStyle name="Normalny 58" xfId="3249"/>
    <cellStyle name="Normalny 58 2" xfId="3250"/>
    <cellStyle name="Normalny 58 2 2" xfId="7065"/>
    <cellStyle name="Normalny 58 3" xfId="7064"/>
    <cellStyle name="Normalny 59" xfId="3251"/>
    <cellStyle name="Normalny 59 2" xfId="3252"/>
    <cellStyle name="Normalny 59 2 2" xfId="7067"/>
    <cellStyle name="Normalny 59 3" xfId="7066"/>
    <cellStyle name="Normalny 6" xfId="3253"/>
    <cellStyle name="Normalny 6 2" xfId="3254"/>
    <cellStyle name="Normalny 6 2 2" xfId="7069"/>
    <cellStyle name="Normalny 6 3" xfId="7068"/>
    <cellStyle name="Normalny 60" xfId="3255"/>
    <cellStyle name="Normalny 60 2" xfId="3256"/>
    <cellStyle name="Normalny 60 2 2" xfId="7071"/>
    <cellStyle name="Normalny 60 3" xfId="7070"/>
    <cellStyle name="Normalny 61" xfId="3257"/>
    <cellStyle name="Normalny 61 2" xfId="7072"/>
    <cellStyle name="Normalny 62" xfId="3258"/>
    <cellStyle name="Normalny 63" xfId="3259"/>
    <cellStyle name="Normalny 63 2" xfId="7073"/>
    <cellStyle name="Normalny 64" xfId="3260"/>
    <cellStyle name="Normalny 64 2" xfId="7074"/>
    <cellStyle name="Normalny 65" xfId="3261"/>
    <cellStyle name="Normalny 65 2" xfId="7075"/>
    <cellStyle name="Normalny 66" xfId="3262"/>
    <cellStyle name="Normalny 66 2" xfId="7076"/>
    <cellStyle name="Normalny 67" xfId="3263"/>
    <cellStyle name="Normalny 67 2" xfId="7077"/>
    <cellStyle name="Normalny 68" xfId="3264"/>
    <cellStyle name="Normalny 68 2" xfId="7078"/>
    <cellStyle name="Normalny 69" xfId="3265"/>
    <cellStyle name="Normalny 69 2" xfId="7079"/>
    <cellStyle name="Normalny 7" xfId="3266"/>
    <cellStyle name="Normalny 7 2" xfId="3267"/>
    <cellStyle name="Normalny 7 2 2" xfId="7081"/>
    <cellStyle name="Normalny 7 3" xfId="7080"/>
    <cellStyle name="Normalny 70" xfId="3268"/>
    <cellStyle name="Normalny 70 2" xfId="7082"/>
    <cellStyle name="Normalny 71" xfId="3269"/>
    <cellStyle name="Normalny 71 2" xfId="7083"/>
    <cellStyle name="Normalny 72" xfId="3270"/>
    <cellStyle name="Normalny 72 2" xfId="7084"/>
    <cellStyle name="Normalny 73" xfId="3271"/>
    <cellStyle name="Normalny 73 2" xfId="7085"/>
    <cellStyle name="Normalny 74" xfId="3272"/>
    <cellStyle name="Normalny 74 2" xfId="7086"/>
    <cellStyle name="Normalny 75" xfId="3273"/>
    <cellStyle name="Normalny 75 2" xfId="7087"/>
    <cellStyle name="Normalny 76" xfId="3274"/>
    <cellStyle name="Normalny 76 2" xfId="7088"/>
    <cellStyle name="Normalny 77" xfId="3275"/>
    <cellStyle name="Normalny 77 2" xfId="7089"/>
    <cellStyle name="Normalny 78" xfId="3276"/>
    <cellStyle name="Normalny 78 2" xfId="7090"/>
    <cellStyle name="Normalny 79" xfId="3277"/>
    <cellStyle name="Normalny 79 2" xfId="7091"/>
    <cellStyle name="Normalny 8" xfId="3278"/>
    <cellStyle name="Normalny 8 2" xfId="3279"/>
    <cellStyle name="Normalny 8 2 2" xfId="7093"/>
    <cellStyle name="Normalny 8 3" xfId="7092"/>
    <cellStyle name="Normalny 80" xfId="3280"/>
    <cellStyle name="Normalny 80 2" xfId="7094"/>
    <cellStyle name="Normalny 81" xfId="3281"/>
    <cellStyle name="Normalny 81 2" xfId="7095"/>
    <cellStyle name="Normalny 82" xfId="3282"/>
    <cellStyle name="Normalny 82 2" xfId="7096"/>
    <cellStyle name="Normalny 83" xfId="3283"/>
    <cellStyle name="Normalny 83 2" xfId="7097"/>
    <cellStyle name="Normalny 84" xfId="3284"/>
    <cellStyle name="Normalny 84 2" xfId="7098"/>
    <cellStyle name="Normalny 85" xfId="3285"/>
    <cellStyle name="Normalny 85 2" xfId="7099"/>
    <cellStyle name="Normalny 86" xfId="3286"/>
    <cellStyle name="Normalny 86 2" xfId="7100"/>
    <cellStyle name="Normalny 87" xfId="3287"/>
    <cellStyle name="Normalny 87 2" xfId="7101"/>
    <cellStyle name="Normalny 88" xfId="3288"/>
    <cellStyle name="Normalny 88 2" xfId="7102"/>
    <cellStyle name="Normalny 89" xfId="3289"/>
    <cellStyle name="Normalny 89 2" xfId="7103"/>
    <cellStyle name="Normalny 9" xfId="3290"/>
    <cellStyle name="Normalny 9 2" xfId="3291"/>
    <cellStyle name="Normalny 9 2 2" xfId="7105"/>
    <cellStyle name="Normalny 9 3" xfId="7104"/>
    <cellStyle name="Normalny 90" xfId="3292"/>
    <cellStyle name="Normalny 90 2" xfId="7106"/>
    <cellStyle name="Normalny 91" xfId="3293"/>
    <cellStyle name="Normalny 91 2" xfId="7107"/>
    <cellStyle name="Normalny 92" xfId="3294"/>
    <cellStyle name="Normalny 92 2" xfId="7108"/>
    <cellStyle name="Normalny 93" xfId="3295"/>
    <cellStyle name="Normalny 93 2" xfId="7109"/>
    <cellStyle name="Normalny 94" xfId="3296"/>
    <cellStyle name="Normalny 94 2" xfId="7110"/>
    <cellStyle name="Normalny 95" xfId="3297"/>
    <cellStyle name="Normalny 95 2" xfId="7111"/>
    <cellStyle name="Normalny 96" xfId="3298"/>
    <cellStyle name="Normalny 96 2" xfId="7112"/>
    <cellStyle name="Normalny 97" xfId="3299"/>
    <cellStyle name="Normalny 97 2" xfId="7113"/>
    <cellStyle name="Normalny 98" xfId="3300"/>
    <cellStyle name="Normalny 98 2" xfId="7114"/>
    <cellStyle name="Normalny 99" xfId="3301"/>
    <cellStyle name="Normalny 99 2" xfId="7115"/>
    <cellStyle name="Normalny_Arkusz1" xfId="3302"/>
    <cellStyle name="Obliczenia" xfId="3303" builtinId="22" customBuiltin="1"/>
    <cellStyle name="Obliczenia 2" xfId="7151"/>
    <cellStyle name="Procentowy" xfId="3304" builtinId="5"/>
    <cellStyle name="Procentowy 2" xfId="3305"/>
    <cellStyle name="Procentowy 2 2" xfId="3572"/>
    <cellStyle name="Procentowy 2 2 2" xfId="3852"/>
    <cellStyle name="Procentowy 2 3" xfId="3580"/>
    <cellStyle name="Procentowy 2 4" xfId="3570"/>
    <cellStyle name="Procentowy 3" xfId="3579"/>
    <cellStyle name="Procentowy 4" xfId="3574"/>
    <cellStyle name="Procentowy 5" xfId="3853"/>
    <cellStyle name="Procentowy 6" xfId="7152"/>
    <cellStyle name="Suma" xfId="3306" builtinId="25" customBuiltin="1"/>
    <cellStyle name="Suma 2" xfId="7153"/>
    <cellStyle name="Tekst objaśnienia" xfId="3307" builtinId="53" customBuiltin="1"/>
    <cellStyle name="Tekst objaśnienia 2" xfId="7154"/>
    <cellStyle name="Tekst ostrzeżenia" xfId="3308" builtinId="11" customBuiltin="1"/>
    <cellStyle name="Tekst ostrzeżenia 2" xfId="7155"/>
    <cellStyle name="Tytuł" xfId="3309" builtinId="15" customBuiltin="1"/>
    <cellStyle name="Tytuł 2" xfId="7156"/>
    <cellStyle name="Uwaga 10" xfId="3310"/>
    <cellStyle name="Uwaga 10 2" xfId="3311"/>
    <cellStyle name="Uwaga 10 2 2" xfId="3582"/>
    <cellStyle name="Uwaga 10 3" xfId="3581"/>
    <cellStyle name="Uwaga 100" xfId="3312"/>
    <cellStyle name="Uwaga 100 2" xfId="3583"/>
    <cellStyle name="Uwaga 101" xfId="3313"/>
    <cellStyle name="Uwaga 101 2" xfId="3584"/>
    <cellStyle name="Uwaga 102" xfId="3314"/>
    <cellStyle name="Uwaga 102 2" xfId="3585"/>
    <cellStyle name="Uwaga 103" xfId="3315"/>
    <cellStyle name="Uwaga 103 2" xfId="3586"/>
    <cellStyle name="Uwaga 104" xfId="3316"/>
    <cellStyle name="Uwaga 104 2" xfId="3587"/>
    <cellStyle name="Uwaga 105" xfId="3317"/>
    <cellStyle name="Uwaga 105 2" xfId="3588"/>
    <cellStyle name="Uwaga 106" xfId="3318"/>
    <cellStyle name="Uwaga 106 2" xfId="3589"/>
    <cellStyle name="Uwaga 107" xfId="3319"/>
    <cellStyle name="Uwaga 107 2" xfId="3590"/>
    <cellStyle name="Uwaga 108" xfId="3320"/>
    <cellStyle name="Uwaga 108 2" xfId="3591"/>
    <cellStyle name="Uwaga 109" xfId="3321"/>
    <cellStyle name="Uwaga 109 2" xfId="3592"/>
    <cellStyle name="Uwaga 11" xfId="3322"/>
    <cellStyle name="Uwaga 11 2" xfId="3323"/>
    <cellStyle name="Uwaga 11 2 2" xfId="3594"/>
    <cellStyle name="Uwaga 11 3" xfId="3593"/>
    <cellStyle name="Uwaga 110" xfId="3324"/>
    <cellStyle name="Uwaga 110 2" xfId="3595"/>
    <cellStyle name="Uwaga 111" xfId="3325"/>
    <cellStyle name="Uwaga 111 2" xfId="3596"/>
    <cellStyle name="Uwaga 112" xfId="3326"/>
    <cellStyle name="Uwaga 112 2" xfId="3597"/>
    <cellStyle name="Uwaga 113" xfId="3327"/>
    <cellStyle name="Uwaga 113 2" xfId="3598"/>
    <cellStyle name="Uwaga 114" xfId="3328"/>
    <cellStyle name="Uwaga 114 2" xfId="3599"/>
    <cellStyle name="Uwaga 115" xfId="3329"/>
    <cellStyle name="Uwaga 115 2" xfId="3600"/>
    <cellStyle name="Uwaga 116" xfId="3330"/>
    <cellStyle name="Uwaga 116 2" xfId="3601"/>
    <cellStyle name="Uwaga 117" xfId="3331"/>
    <cellStyle name="Uwaga 117 2" xfId="3602"/>
    <cellStyle name="Uwaga 118" xfId="3332"/>
    <cellStyle name="Uwaga 118 2" xfId="3603"/>
    <cellStyle name="Uwaga 119" xfId="3333"/>
    <cellStyle name="Uwaga 119 2" xfId="3604"/>
    <cellStyle name="Uwaga 12" xfId="3334"/>
    <cellStyle name="Uwaga 12 2" xfId="3335"/>
    <cellStyle name="Uwaga 12 2 2" xfId="3606"/>
    <cellStyle name="Uwaga 12 3" xfId="3605"/>
    <cellStyle name="Uwaga 120" xfId="3336"/>
    <cellStyle name="Uwaga 120 2" xfId="3607"/>
    <cellStyle name="Uwaga 121" xfId="3337"/>
    <cellStyle name="Uwaga 121 2" xfId="3608"/>
    <cellStyle name="Uwaga 122" xfId="3338"/>
    <cellStyle name="Uwaga 122 2" xfId="3609"/>
    <cellStyle name="Uwaga 123" xfId="3339"/>
    <cellStyle name="Uwaga 123 2" xfId="3610"/>
    <cellStyle name="Uwaga 124" xfId="3340"/>
    <cellStyle name="Uwaga 124 2" xfId="3611"/>
    <cellStyle name="Uwaga 125" xfId="3341"/>
    <cellStyle name="Uwaga 125 2" xfId="3612"/>
    <cellStyle name="Uwaga 126" xfId="3342"/>
    <cellStyle name="Uwaga 126 2" xfId="3613"/>
    <cellStyle name="Uwaga 127" xfId="3343"/>
    <cellStyle name="Uwaga 127 2" xfId="3614"/>
    <cellStyle name="Uwaga 128" xfId="3344"/>
    <cellStyle name="Uwaga 128 2" xfId="3615"/>
    <cellStyle name="Uwaga 129" xfId="3345"/>
    <cellStyle name="Uwaga 129 2" xfId="3616"/>
    <cellStyle name="Uwaga 13" xfId="3346"/>
    <cellStyle name="Uwaga 13 2" xfId="3347"/>
    <cellStyle name="Uwaga 13 2 2" xfId="3618"/>
    <cellStyle name="Uwaga 13 3" xfId="3617"/>
    <cellStyle name="Uwaga 130" xfId="3348"/>
    <cellStyle name="Uwaga 130 2" xfId="3619"/>
    <cellStyle name="Uwaga 131" xfId="3349"/>
    <cellStyle name="Uwaga 131 2" xfId="3620"/>
    <cellStyle name="Uwaga 132" xfId="3350"/>
    <cellStyle name="Uwaga 132 2" xfId="3621"/>
    <cellStyle name="Uwaga 133" xfId="3351"/>
    <cellStyle name="Uwaga 133 2" xfId="3622"/>
    <cellStyle name="Uwaga 134" xfId="3352"/>
    <cellStyle name="Uwaga 134 2" xfId="3623"/>
    <cellStyle name="Uwaga 135" xfId="3353"/>
    <cellStyle name="Uwaga 135 2" xfId="3624"/>
    <cellStyle name="Uwaga 136" xfId="3354"/>
    <cellStyle name="Uwaga 136 2" xfId="3625"/>
    <cellStyle name="Uwaga 137" xfId="3355"/>
    <cellStyle name="Uwaga 137 2" xfId="3626"/>
    <cellStyle name="Uwaga 138" xfId="3356"/>
    <cellStyle name="Uwaga 138 2" xfId="3627"/>
    <cellStyle name="Uwaga 139" xfId="3357"/>
    <cellStyle name="Uwaga 139 2" xfId="3628"/>
    <cellStyle name="Uwaga 14" xfId="3358"/>
    <cellStyle name="Uwaga 14 2" xfId="3359"/>
    <cellStyle name="Uwaga 14 2 2" xfId="3630"/>
    <cellStyle name="Uwaga 14 3" xfId="3629"/>
    <cellStyle name="Uwaga 140" xfId="3360"/>
    <cellStyle name="Uwaga 140 2" xfId="3631"/>
    <cellStyle name="Uwaga 141" xfId="3361"/>
    <cellStyle name="Uwaga 141 2" xfId="3632"/>
    <cellStyle name="Uwaga 142" xfId="3362"/>
    <cellStyle name="Uwaga 142 2" xfId="3633"/>
    <cellStyle name="Uwaga 143" xfId="3363"/>
    <cellStyle name="Uwaga 143 2" xfId="3634"/>
    <cellStyle name="Uwaga 144" xfId="3364"/>
    <cellStyle name="Uwaga 144 2" xfId="3635"/>
    <cellStyle name="Uwaga 145" xfId="3365"/>
    <cellStyle name="Uwaga 145 2" xfId="3636"/>
    <cellStyle name="Uwaga 146" xfId="3366"/>
    <cellStyle name="Uwaga 146 2" xfId="3637"/>
    <cellStyle name="Uwaga 147" xfId="3367"/>
    <cellStyle name="Uwaga 147 2" xfId="3638"/>
    <cellStyle name="Uwaga 148" xfId="3368"/>
    <cellStyle name="Uwaga 148 2" xfId="3639"/>
    <cellStyle name="Uwaga 149" xfId="3369"/>
    <cellStyle name="Uwaga 149 2" xfId="3640"/>
    <cellStyle name="Uwaga 15" xfId="3370"/>
    <cellStyle name="Uwaga 15 2" xfId="3371"/>
    <cellStyle name="Uwaga 15 2 2" xfId="3642"/>
    <cellStyle name="Uwaga 15 3" xfId="3641"/>
    <cellStyle name="Uwaga 150" xfId="3372"/>
    <cellStyle name="Uwaga 150 2" xfId="3643"/>
    <cellStyle name="Uwaga 151" xfId="3373"/>
    <cellStyle name="Uwaga 151 2" xfId="3644"/>
    <cellStyle name="Uwaga 152" xfId="3374"/>
    <cellStyle name="Uwaga 152 2" xfId="3645"/>
    <cellStyle name="Uwaga 153" xfId="3375"/>
    <cellStyle name="Uwaga 153 2" xfId="3646"/>
    <cellStyle name="Uwaga 154" xfId="3376"/>
    <cellStyle name="Uwaga 154 2" xfId="3647"/>
    <cellStyle name="Uwaga 155" xfId="3377"/>
    <cellStyle name="Uwaga 155 2" xfId="3648"/>
    <cellStyle name="Uwaga 156" xfId="3378"/>
    <cellStyle name="Uwaga 156 2" xfId="3649"/>
    <cellStyle name="Uwaga 157" xfId="3379"/>
    <cellStyle name="Uwaga 157 2" xfId="3650"/>
    <cellStyle name="Uwaga 158" xfId="3380"/>
    <cellStyle name="Uwaga 158 2" xfId="3651"/>
    <cellStyle name="Uwaga 159" xfId="3381"/>
    <cellStyle name="Uwaga 159 2" xfId="3652"/>
    <cellStyle name="Uwaga 16" xfId="3382"/>
    <cellStyle name="Uwaga 16 2" xfId="3383"/>
    <cellStyle name="Uwaga 16 2 2" xfId="3654"/>
    <cellStyle name="Uwaga 16 3" xfId="3653"/>
    <cellStyle name="Uwaga 160" xfId="3384"/>
    <cellStyle name="Uwaga 160 2" xfId="3655"/>
    <cellStyle name="Uwaga 161" xfId="3385"/>
    <cellStyle name="Uwaga 161 2" xfId="3656"/>
    <cellStyle name="Uwaga 162" xfId="3386"/>
    <cellStyle name="Uwaga 162 2" xfId="3657"/>
    <cellStyle name="Uwaga 163" xfId="3387"/>
    <cellStyle name="Uwaga 163 2" xfId="3658"/>
    <cellStyle name="Uwaga 164" xfId="3388"/>
    <cellStyle name="Uwaga 164 2" xfId="3659"/>
    <cellStyle name="Uwaga 165" xfId="3389"/>
    <cellStyle name="Uwaga 165 2" xfId="3660"/>
    <cellStyle name="Uwaga 166" xfId="3390"/>
    <cellStyle name="Uwaga 166 2" xfId="3661"/>
    <cellStyle name="Uwaga 167" xfId="3391"/>
    <cellStyle name="Uwaga 167 2" xfId="3662"/>
    <cellStyle name="Uwaga 168" xfId="3392"/>
    <cellStyle name="Uwaga 168 2" xfId="3663"/>
    <cellStyle name="Uwaga 169" xfId="3393"/>
    <cellStyle name="Uwaga 169 2" xfId="3664"/>
    <cellStyle name="Uwaga 17" xfId="3394"/>
    <cellStyle name="Uwaga 17 2" xfId="3395"/>
    <cellStyle name="Uwaga 17 2 2" xfId="3666"/>
    <cellStyle name="Uwaga 17 3" xfId="3665"/>
    <cellStyle name="Uwaga 170" xfId="3396"/>
    <cellStyle name="Uwaga 170 2" xfId="3667"/>
    <cellStyle name="Uwaga 171" xfId="3397"/>
    <cellStyle name="Uwaga 171 2" xfId="3668"/>
    <cellStyle name="Uwaga 172" xfId="3398"/>
    <cellStyle name="Uwaga 172 2" xfId="3669"/>
    <cellStyle name="Uwaga 173" xfId="3399"/>
    <cellStyle name="Uwaga 173 2" xfId="3670"/>
    <cellStyle name="Uwaga 174" xfId="3400"/>
    <cellStyle name="Uwaga 174 2" xfId="3671"/>
    <cellStyle name="Uwaga 175" xfId="3401"/>
    <cellStyle name="Uwaga 175 2" xfId="3672"/>
    <cellStyle name="Uwaga 176" xfId="3402"/>
    <cellStyle name="Uwaga 176 2" xfId="3673"/>
    <cellStyle name="Uwaga 177" xfId="3403"/>
    <cellStyle name="Uwaga 177 2" xfId="3674"/>
    <cellStyle name="Uwaga 178" xfId="3404"/>
    <cellStyle name="Uwaga 178 2" xfId="3675"/>
    <cellStyle name="Uwaga 179" xfId="3405"/>
    <cellStyle name="Uwaga 179 2" xfId="3676"/>
    <cellStyle name="Uwaga 18" xfId="3406"/>
    <cellStyle name="Uwaga 18 2" xfId="3407"/>
    <cellStyle name="Uwaga 18 2 2" xfId="3678"/>
    <cellStyle name="Uwaga 18 3" xfId="3677"/>
    <cellStyle name="Uwaga 180" xfId="3408"/>
    <cellStyle name="Uwaga 180 2" xfId="3679"/>
    <cellStyle name="Uwaga 181" xfId="3409"/>
    <cellStyle name="Uwaga 181 2" xfId="3680"/>
    <cellStyle name="Uwaga 182" xfId="3410"/>
    <cellStyle name="Uwaga 182 2" xfId="3681"/>
    <cellStyle name="Uwaga 183" xfId="3411"/>
    <cellStyle name="Uwaga 183 2" xfId="3682"/>
    <cellStyle name="Uwaga 184" xfId="3412"/>
    <cellStyle name="Uwaga 184 2" xfId="3683"/>
    <cellStyle name="Uwaga 185" xfId="3413"/>
    <cellStyle name="Uwaga 185 2" xfId="3684"/>
    <cellStyle name="Uwaga 186" xfId="3414"/>
    <cellStyle name="Uwaga 186 2" xfId="3685"/>
    <cellStyle name="Uwaga 187" xfId="3415"/>
    <cellStyle name="Uwaga 187 2" xfId="3686"/>
    <cellStyle name="Uwaga 188" xfId="3416"/>
    <cellStyle name="Uwaga 188 2" xfId="3687"/>
    <cellStyle name="Uwaga 189" xfId="3417"/>
    <cellStyle name="Uwaga 189 2" xfId="3688"/>
    <cellStyle name="Uwaga 19" xfId="3418"/>
    <cellStyle name="Uwaga 19 2" xfId="3419"/>
    <cellStyle name="Uwaga 19 2 2" xfId="3690"/>
    <cellStyle name="Uwaga 19 3" xfId="3689"/>
    <cellStyle name="Uwaga 190" xfId="3420"/>
    <cellStyle name="Uwaga 190 2" xfId="3691"/>
    <cellStyle name="Uwaga 191" xfId="3421"/>
    <cellStyle name="Uwaga 191 2" xfId="3692"/>
    <cellStyle name="Uwaga 192" xfId="3422"/>
    <cellStyle name="Uwaga 192 2" xfId="3693"/>
    <cellStyle name="Uwaga 193" xfId="3423"/>
    <cellStyle name="Uwaga 193 2" xfId="3694"/>
    <cellStyle name="Uwaga 194" xfId="3424"/>
    <cellStyle name="Uwaga 194 2" xfId="3695"/>
    <cellStyle name="Uwaga 195" xfId="3425"/>
    <cellStyle name="Uwaga 195 2" xfId="3696"/>
    <cellStyle name="Uwaga 196" xfId="3565"/>
    <cellStyle name="Uwaga 197" xfId="3836"/>
    <cellStyle name="Uwaga 198" xfId="7157"/>
    <cellStyle name="Uwaga 2" xfId="3426"/>
    <cellStyle name="Uwaga 2 2" xfId="3427"/>
    <cellStyle name="Uwaga 2 2 2" xfId="3698"/>
    <cellStyle name="Uwaga 2 3" xfId="3697"/>
    <cellStyle name="Uwaga 20" xfId="3428"/>
    <cellStyle name="Uwaga 20 2" xfId="3429"/>
    <cellStyle name="Uwaga 20 2 2" xfId="3700"/>
    <cellStyle name="Uwaga 20 3" xfId="3699"/>
    <cellStyle name="Uwaga 21" xfId="3430"/>
    <cellStyle name="Uwaga 21 2" xfId="3431"/>
    <cellStyle name="Uwaga 21 2 2" xfId="3702"/>
    <cellStyle name="Uwaga 21 3" xfId="3701"/>
    <cellStyle name="Uwaga 22" xfId="3432"/>
    <cellStyle name="Uwaga 22 2" xfId="3433"/>
    <cellStyle name="Uwaga 22 2 2" xfId="3704"/>
    <cellStyle name="Uwaga 22 3" xfId="3703"/>
    <cellStyle name="Uwaga 23" xfId="3434"/>
    <cellStyle name="Uwaga 23 2" xfId="3435"/>
    <cellStyle name="Uwaga 23 2 2" xfId="3706"/>
    <cellStyle name="Uwaga 23 3" xfId="3705"/>
    <cellStyle name="Uwaga 24" xfId="3436"/>
    <cellStyle name="Uwaga 24 2" xfId="3437"/>
    <cellStyle name="Uwaga 24 2 2" xfId="3708"/>
    <cellStyle name="Uwaga 24 3" xfId="3707"/>
    <cellStyle name="Uwaga 25" xfId="3438"/>
    <cellStyle name="Uwaga 25 2" xfId="3439"/>
    <cellStyle name="Uwaga 25 2 2" xfId="3710"/>
    <cellStyle name="Uwaga 25 3" xfId="3709"/>
    <cellStyle name="Uwaga 26" xfId="3440"/>
    <cellStyle name="Uwaga 26 2" xfId="3441"/>
    <cellStyle name="Uwaga 26 2 2" xfId="3712"/>
    <cellStyle name="Uwaga 26 3" xfId="3711"/>
    <cellStyle name="Uwaga 27" xfId="3442"/>
    <cellStyle name="Uwaga 27 2" xfId="3443"/>
    <cellStyle name="Uwaga 27 2 2" xfId="3714"/>
    <cellStyle name="Uwaga 27 3" xfId="3713"/>
    <cellStyle name="Uwaga 28" xfId="3444"/>
    <cellStyle name="Uwaga 28 2" xfId="3445"/>
    <cellStyle name="Uwaga 28 2 2" xfId="3716"/>
    <cellStyle name="Uwaga 28 3" xfId="3715"/>
    <cellStyle name="Uwaga 29" xfId="3446"/>
    <cellStyle name="Uwaga 29 2" xfId="3447"/>
    <cellStyle name="Uwaga 29 2 2" xfId="3718"/>
    <cellStyle name="Uwaga 29 3" xfId="3717"/>
    <cellStyle name="Uwaga 3" xfId="3448"/>
    <cellStyle name="Uwaga 3 2" xfId="3449"/>
    <cellStyle name="Uwaga 3 2 2" xfId="3720"/>
    <cellStyle name="Uwaga 3 3" xfId="3719"/>
    <cellStyle name="Uwaga 30" xfId="3450"/>
    <cellStyle name="Uwaga 30 2" xfId="3451"/>
    <cellStyle name="Uwaga 30 2 2" xfId="3722"/>
    <cellStyle name="Uwaga 30 3" xfId="3721"/>
    <cellStyle name="Uwaga 31" xfId="3452"/>
    <cellStyle name="Uwaga 31 2" xfId="3453"/>
    <cellStyle name="Uwaga 31 2 2" xfId="3724"/>
    <cellStyle name="Uwaga 31 3" xfId="3723"/>
    <cellStyle name="Uwaga 32" xfId="3454"/>
    <cellStyle name="Uwaga 32 2" xfId="3455"/>
    <cellStyle name="Uwaga 32 2 2" xfId="3726"/>
    <cellStyle name="Uwaga 32 3" xfId="3725"/>
    <cellStyle name="Uwaga 33" xfId="3456"/>
    <cellStyle name="Uwaga 33 2" xfId="3457"/>
    <cellStyle name="Uwaga 33 2 2" xfId="3728"/>
    <cellStyle name="Uwaga 33 3" xfId="3727"/>
    <cellStyle name="Uwaga 34" xfId="3458"/>
    <cellStyle name="Uwaga 34 2" xfId="3459"/>
    <cellStyle name="Uwaga 34 2 2" xfId="3730"/>
    <cellStyle name="Uwaga 34 3" xfId="3729"/>
    <cellStyle name="Uwaga 35" xfId="3460"/>
    <cellStyle name="Uwaga 35 2" xfId="3461"/>
    <cellStyle name="Uwaga 35 2 2" xfId="3732"/>
    <cellStyle name="Uwaga 35 3" xfId="3731"/>
    <cellStyle name="Uwaga 36" xfId="3462"/>
    <cellStyle name="Uwaga 36 2" xfId="3463"/>
    <cellStyle name="Uwaga 36 2 2" xfId="3734"/>
    <cellStyle name="Uwaga 36 3" xfId="3733"/>
    <cellStyle name="Uwaga 37" xfId="3464"/>
    <cellStyle name="Uwaga 37 2" xfId="3465"/>
    <cellStyle name="Uwaga 37 2 2" xfId="3736"/>
    <cellStyle name="Uwaga 37 3" xfId="3735"/>
    <cellStyle name="Uwaga 38" xfId="3466"/>
    <cellStyle name="Uwaga 38 2" xfId="3467"/>
    <cellStyle name="Uwaga 38 2 2" xfId="3738"/>
    <cellStyle name="Uwaga 38 3" xfId="3737"/>
    <cellStyle name="Uwaga 39" xfId="3468"/>
    <cellStyle name="Uwaga 39 2" xfId="3469"/>
    <cellStyle name="Uwaga 39 2 2" xfId="3740"/>
    <cellStyle name="Uwaga 39 3" xfId="3739"/>
    <cellStyle name="Uwaga 4" xfId="3470"/>
    <cellStyle name="Uwaga 4 2" xfId="3471"/>
    <cellStyle name="Uwaga 4 2 2" xfId="3742"/>
    <cellStyle name="Uwaga 4 3" xfId="3741"/>
    <cellStyle name="Uwaga 40" xfId="3472"/>
    <cellStyle name="Uwaga 40 2" xfId="3473"/>
    <cellStyle name="Uwaga 40 2 2" xfId="3744"/>
    <cellStyle name="Uwaga 40 3" xfId="3743"/>
    <cellStyle name="Uwaga 41" xfId="3474"/>
    <cellStyle name="Uwaga 41 2" xfId="3475"/>
    <cellStyle name="Uwaga 41 2 2" xfId="3746"/>
    <cellStyle name="Uwaga 41 3" xfId="3745"/>
    <cellStyle name="Uwaga 42" xfId="3476"/>
    <cellStyle name="Uwaga 42 2" xfId="3477"/>
    <cellStyle name="Uwaga 42 2 2" xfId="3748"/>
    <cellStyle name="Uwaga 42 3" xfId="3747"/>
    <cellStyle name="Uwaga 43" xfId="3478"/>
    <cellStyle name="Uwaga 43 2" xfId="3479"/>
    <cellStyle name="Uwaga 43 2 2" xfId="3750"/>
    <cellStyle name="Uwaga 43 3" xfId="3749"/>
    <cellStyle name="Uwaga 44" xfId="3480"/>
    <cellStyle name="Uwaga 44 2" xfId="3481"/>
    <cellStyle name="Uwaga 44 2 2" xfId="3752"/>
    <cellStyle name="Uwaga 44 3" xfId="3751"/>
    <cellStyle name="Uwaga 45" xfId="3482"/>
    <cellStyle name="Uwaga 45 2" xfId="3483"/>
    <cellStyle name="Uwaga 45 2 2" xfId="3754"/>
    <cellStyle name="Uwaga 45 3" xfId="3753"/>
    <cellStyle name="Uwaga 46" xfId="3484"/>
    <cellStyle name="Uwaga 46 2" xfId="3485"/>
    <cellStyle name="Uwaga 46 2 2" xfId="3756"/>
    <cellStyle name="Uwaga 46 3" xfId="3755"/>
    <cellStyle name="Uwaga 47" xfId="3486"/>
    <cellStyle name="Uwaga 47 2" xfId="3487"/>
    <cellStyle name="Uwaga 47 2 2" xfId="3758"/>
    <cellStyle name="Uwaga 47 3" xfId="3757"/>
    <cellStyle name="Uwaga 48" xfId="3488"/>
    <cellStyle name="Uwaga 48 2" xfId="3489"/>
    <cellStyle name="Uwaga 48 2 2" xfId="3760"/>
    <cellStyle name="Uwaga 48 3" xfId="3759"/>
    <cellStyle name="Uwaga 49" xfId="3490"/>
    <cellStyle name="Uwaga 49 2" xfId="3491"/>
    <cellStyle name="Uwaga 49 2 2" xfId="3762"/>
    <cellStyle name="Uwaga 49 3" xfId="3761"/>
    <cellStyle name="Uwaga 5" xfId="3492"/>
    <cellStyle name="Uwaga 5 2" xfId="3493"/>
    <cellStyle name="Uwaga 5 2 2" xfId="3764"/>
    <cellStyle name="Uwaga 5 3" xfId="3763"/>
    <cellStyle name="Uwaga 50" xfId="3494"/>
    <cellStyle name="Uwaga 50 2" xfId="3495"/>
    <cellStyle name="Uwaga 50 2 2" xfId="3766"/>
    <cellStyle name="Uwaga 50 3" xfId="3765"/>
    <cellStyle name="Uwaga 51" xfId="3496"/>
    <cellStyle name="Uwaga 51 2" xfId="3497"/>
    <cellStyle name="Uwaga 51 2 2" xfId="3768"/>
    <cellStyle name="Uwaga 51 3" xfId="3767"/>
    <cellStyle name="Uwaga 52" xfId="3498"/>
    <cellStyle name="Uwaga 52 2" xfId="3499"/>
    <cellStyle name="Uwaga 52 2 2" xfId="3770"/>
    <cellStyle name="Uwaga 52 3" xfId="3769"/>
    <cellStyle name="Uwaga 53" xfId="3500"/>
    <cellStyle name="Uwaga 53 2" xfId="3501"/>
    <cellStyle name="Uwaga 53 2 2" xfId="3772"/>
    <cellStyle name="Uwaga 53 3" xfId="3771"/>
    <cellStyle name="Uwaga 54" xfId="3502"/>
    <cellStyle name="Uwaga 54 2" xfId="3503"/>
    <cellStyle name="Uwaga 54 2 2" xfId="3774"/>
    <cellStyle name="Uwaga 54 3" xfId="3773"/>
    <cellStyle name="Uwaga 55" xfId="3504"/>
    <cellStyle name="Uwaga 55 2" xfId="3505"/>
    <cellStyle name="Uwaga 55 2 2" xfId="3776"/>
    <cellStyle name="Uwaga 55 3" xfId="3775"/>
    <cellStyle name="Uwaga 56" xfId="3506"/>
    <cellStyle name="Uwaga 56 2" xfId="3507"/>
    <cellStyle name="Uwaga 56 2 2" xfId="3778"/>
    <cellStyle name="Uwaga 56 3" xfId="3777"/>
    <cellStyle name="Uwaga 57" xfId="3508"/>
    <cellStyle name="Uwaga 57 2" xfId="3509"/>
    <cellStyle name="Uwaga 57 2 2" xfId="3780"/>
    <cellStyle name="Uwaga 57 3" xfId="3779"/>
    <cellStyle name="Uwaga 58" xfId="3510"/>
    <cellStyle name="Uwaga 58 2" xfId="3511"/>
    <cellStyle name="Uwaga 58 2 2" xfId="3782"/>
    <cellStyle name="Uwaga 58 3" xfId="3781"/>
    <cellStyle name="Uwaga 59" xfId="3512"/>
    <cellStyle name="Uwaga 59 2" xfId="3513"/>
    <cellStyle name="Uwaga 59 2 2" xfId="3784"/>
    <cellStyle name="Uwaga 59 3" xfId="3783"/>
    <cellStyle name="Uwaga 6" xfId="3514"/>
    <cellStyle name="Uwaga 6 2" xfId="3515"/>
    <cellStyle name="Uwaga 6 2 2" xfId="3786"/>
    <cellStyle name="Uwaga 6 3" xfId="3785"/>
    <cellStyle name="Uwaga 60" xfId="3516"/>
    <cellStyle name="Uwaga 60 2" xfId="3517"/>
    <cellStyle name="Uwaga 60 2 2" xfId="3788"/>
    <cellStyle name="Uwaga 60 3" xfId="3787"/>
    <cellStyle name="Uwaga 61" xfId="3518"/>
    <cellStyle name="Uwaga 61 2" xfId="3789"/>
    <cellStyle name="Uwaga 62" xfId="3519"/>
    <cellStyle name="Uwaga 62 2" xfId="3790"/>
    <cellStyle name="Uwaga 63" xfId="3520"/>
    <cellStyle name="Uwaga 63 2" xfId="3791"/>
    <cellStyle name="Uwaga 64" xfId="3521"/>
    <cellStyle name="Uwaga 64 2" xfId="3792"/>
    <cellStyle name="Uwaga 65" xfId="3522"/>
    <cellStyle name="Uwaga 65 2" xfId="3793"/>
    <cellStyle name="Uwaga 66" xfId="3523"/>
    <cellStyle name="Uwaga 66 2" xfId="3794"/>
    <cellStyle name="Uwaga 67" xfId="3524"/>
    <cellStyle name="Uwaga 67 2" xfId="3795"/>
    <cellStyle name="Uwaga 68" xfId="3525"/>
    <cellStyle name="Uwaga 68 2" xfId="3796"/>
    <cellStyle name="Uwaga 69" xfId="3526"/>
    <cellStyle name="Uwaga 69 2" xfId="3797"/>
    <cellStyle name="Uwaga 7" xfId="3527"/>
    <cellStyle name="Uwaga 7 2" xfId="3528"/>
    <cellStyle name="Uwaga 7 2 2" xfId="3799"/>
    <cellStyle name="Uwaga 7 3" xfId="3798"/>
    <cellStyle name="Uwaga 70" xfId="3529"/>
    <cellStyle name="Uwaga 70 2" xfId="3800"/>
    <cellStyle name="Uwaga 71" xfId="3530"/>
    <cellStyle name="Uwaga 71 2" xfId="3801"/>
    <cellStyle name="Uwaga 72" xfId="3531"/>
    <cellStyle name="Uwaga 72 2" xfId="3802"/>
    <cellStyle name="Uwaga 73" xfId="3532"/>
    <cellStyle name="Uwaga 73 2" xfId="3803"/>
    <cellStyle name="Uwaga 74" xfId="3533"/>
    <cellStyle name="Uwaga 74 2" xfId="3804"/>
    <cellStyle name="Uwaga 75" xfId="3534"/>
    <cellStyle name="Uwaga 75 2" xfId="3805"/>
    <cellStyle name="Uwaga 76" xfId="3535"/>
    <cellStyle name="Uwaga 76 2" xfId="3806"/>
    <cellStyle name="Uwaga 77" xfId="3536"/>
    <cellStyle name="Uwaga 77 2" xfId="3807"/>
    <cellStyle name="Uwaga 78" xfId="3537"/>
    <cellStyle name="Uwaga 78 2" xfId="3808"/>
    <cellStyle name="Uwaga 79" xfId="3538"/>
    <cellStyle name="Uwaga 79 2" xfId="3809"/>
    <cellStyle name="Uwaga 8" xfId="3539"/>
    <cellStyle name="Uwaga 8 2" xfId="3540"/>
    <cellStyle name="Uwaga 8 2 2" xfId="3811"/>
    <cellStyle name="Uwaga 8 3" xfId="3810"/>
    <cellStyle name="Uwaga 80" xfId="3541"/>
    <cellStyle name="Uwaga 80 2" xfId="3812"/>
    <cellStyle name="Uwaga 81" xfId="3542"/>
    <cellStyle name="Uwaga 81 2" xfId="3813"/>
    <cellStyle name="Uwaga 82" xfId="3543"/>
    <cellStyle name="Uwaga 82 2" xfId="3814"/>
    <cellStyle name="Uwaga 83" xfId="3544"/>
    <cellStyle name="Uwaga 83 2" xfId="3815"/>
    <cellStyle name="Uwaga 84" xfId="3545"/>
    <cellStyle name="Uwaga 84 2" xfId="3816"/>
    <cellStyle name="Uwaga 85" xfId="3546"/>
    <cellStyle name="Uwaga 85 2" xfId="3817"/>
    <cellStyle name="Uwaga 86" xfId="3547"/>
    <cellStyle name="Uwaga 86 2" xfId="3818"/>
    <cellStyle name="Uwaga 87" xfId="3548"/>
    <cellStyle name="Uwaga 87 2" xfId="3819"/>
    <cellStyle name="Uwaga 88" xfId="3549"/>
    <cellStyle name="Uwaga 88 2" xfId="3820"/>
    <cellStyle name="Uwaga 89" xfId="3550"/>
    <cellStyle name="Uwaga 89 2" xfId="3821"/>
    <cellStyle name="Uwaga 9" xfId="3551"/>
    <cellStyle name="Uwaga 9 2" xfId="3552"/>
    <cellStyle name="Uwaga 9 2 2" xfId="3823"/>
    <cellStyle name="Uwaga 9 3" xfId="3822"/>
    <cellStyle name="Uwaga 90" xfId="3553"/>
    <cellStyle name="Uwaga 90 2" xfId="3824"/>
    <cellStyle name="Uwaga 91" xfId="3554"/>
    <cellStyle name="Uwaga 91 2" xfId="3825"/>
    <cellStyle name="Uwaga 92" xfId="3555"/>
    <cellStyle name="Uwaga 92 2" xfId="3826"/>
    <cellStyle name="Uwaga 93" xfId="3556"/>
    <cellStyle name="Uwaga 93 2" xfId="3827"/>
    <cellStyle name="Uwaga 94" xfId="3557"/>
    <cellStyle name="Uwaga 94 2" xfId="3828"/>
    <cellStyle name="Uwaga 95" xfId="3558"/>
    <cellStyle name="Uwaga 95 2" xfId="3829"/>
    <cellStyle name="Uwaga 96" xfId="3559"/>
    <cellStyle name="Uwaga 96 2" xfId="3830"/>
    <cellStyle name="Uwaga 97" xfId="3560"/>
    <cellStyle name="Uwaga 97 2" xfId="3831"/>
    <cellStyle name="Uwaga 98" xfId="3561"/>
    <cellStyle name="Uwaga 98 2" xfId="3832"/>
    <cellStyle name="Uwaga 99" xfId="3562"/>
    <cellStyle name="Uwaga 99 2" xfId="3833"/>
    <cellStyle name="Złe" xfId="3563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zoomScale="85" zoomScaleNormal="85" workbookViewId="0">
      <selection activeCell="D9" sqref="D9"/>
    </sheetView>
  </sheetViews>
  <sheetFormatPr defaultRowHeight="12.75"/>
  <cols>
    <col min="1" max="1" width="43" style="151" customWidth="1"/>
    <col min="2" max="17" width="11.42578125" style="152" customWidth="1"/>
    <col min="18" max="18" width="13.7109375" style="152" customWidth="1"/>
    <col min="19" max="16384" width="9.140625" style="13"/>
  </cols>
  <sheetData>
    <row r="1" spans="1:19" ht="15" customHeight="1">
      <c r="A1" s="32" t="s">
        <v>97</v>
      </c>
      <c r="B1" s="506" t="s">
        <v>188</v>
      </c>
      <c r="C1" s="507"/>
      <c r="D1" s="494"/>
      <c r="E1" s="229"/>
      <c r="F1" s="506" t="s">
        <v>187</v>
      </c>
      <c r="G1" s="507"/>
      <c r="H1" s="494"/>
      <c r="I1" s="229"/>
      <c r="J1" s="506" t="s">
        <v>176</v>
      </c>
      <c r="K1" s="507"/>
      <c r="L1" s="494"/>
      <c r="M1" s="229"/>
      <c r="N1" s="506" t="s">
        <v>189</v>
      </c>
      <c r="O1" s="507"/>
      <c r="P1" s="494"/>
      <c r="Q1" s="229"/>
      <c r="R1" s="215"/>
      <c r="S1" s="21"/>
    </row>
    <row r="2" spans="1:19" ht="15" customHeight="1">
      <c r="A2" s="115" t="s">
        <v>0</v>
      </c>
      <c r="B2" s="116" t="s">
        <v>7</v>
      </c>
      <c r="C2" s="116" t="s">
        <v>8</v>
      </c>
      <c r="D2" s="116" t="s">
        <v>9</v>
      </c>
      <c r="E2" s="230" t="s">
        <v>173</v>
      </c>
      <c r="F2" s="116" t="s">
        <v>4</v>
      </c>
      <c r="G2" s="116" t="s">
        <v>5</v>
      </c>
      <c r="H2" s="116" t="s">
        <v>6</v>
      </c>
      <c r="I2" s="230" t="s">
        <v>172</v>
      </c>
      <c r="J2" s="116" t="s">
        <v>1</v>
      </c>
      <c r="K2" s="116" t="s">
        <v>2</v>
      </c>
      <c r="L2" s="116" t="s">
        <v>3</v>
      </c>
      <c r="M2" s="230" t="s">
        <v>159</v>
      </c>
      <c r="N2" s="116" t="s">
        <v>10</v>
      </c>
      <c r="O2" s="116" t="s">
        <v>11</v>
      </c>
      <c r="P2" s="116" t="s">
        <v>12</v>
      </c>
      <c r="Q2" s="230" t="s">
        <v>174</v>
      </c>
      <c r="R2" s="116" t="s">
        <v>175</v>
      </c>
      <c r="S2" s="21"/>
    </row>
    <row r="3" spans="1:19" ht="15" customHeight="1">
      <c r="A3" s="116"/>
      <c r="B3" s="116"/>
      <c r="C3" s="116"/>
      <c r="D3" s="116"/>
      <c r="E3" s="231"/>
      <c r="F3" s="116"/>
      <c r="G3" s="116"/>
      <c r="H3" s="116"/>
      <c r="I3" s="231"/>
      <c r="J3" s="116"/>
      <c r="K3" s="116"/>
      <c r="L3" s="116"/>
      <c r="M3" s="231"/>
      <c r="N3" s="116"/>
      <c r="O3" s="116"/>
      <c r="P3" s="116"/>
      <c r="Q3" s="231"/>
      <c r="R3" s="116"/>
      <c r="S3" s="21"/>
    </row>
    <row r="4" spans="1:19" ht="15" customHeight="1">
      <c r="A4" s="117" t="s">
        <v>48</v>
      </c>
      <c r="B4" s="91">
        <f>'Target 2016'!I3</f>
        <v>30400</v>
      </c>
      <c r="C4" s="91">
        <f>'Target 2016'!J3</f>
        <v>38000</v>
      </c>
      <c r="D4" s="91">
        <f>'Target 2016'!K3</f>
        <v>45600</v>
      </c>
      <c r="E4" s="232">
        <f>SUM(B4:D4)</f>
        <v>114000</v>
      </c>
      <c r="F4" s="91">
        <f>'Target 2016'!F3</f>
        <v>30000</v>
      </c>
      <c r="G4" s="91">
        <f>'Target 2016'!G3</f>
        <v>40000</v>
      </c>
      <c r="H4" s="91">
        <f>'Target 2016'!H3</f>
        <v>50000</v>
      </c>
      <c r="I4" s="232">
        <f>SUM(F4:H4)</f>
        <v>120000</v>
      </c>
      <c r="J4" s="91">
        <f>'Target 2016'!C3</f>
        <v>30800</v>
      </c>
      <c r="K4" s="91">
        <f>'Target 2016'!D3</f>
        <v>38500</v>
      </c>
      <c r="L4" s="91">
        <f>'Target 2016'!E3</f>
        <v>46200</v>
      </c>
      <c r="M4" s="232">
        <f>SUM(J4:L4)</f>
        <v>115500</v>
      </c>
      <c r="N4" s="91">
        <f>'Target 2016'!L3</f>
        <v>0</v>
      </c>
      <c r="O4" s="91">
        <f>'Target 2016'!M3</f>
        <v>0</v>
      </c>
      <c r="P4" s="91">
        <f>'Target 2016'!N3</f>
        <v>0</v>
      </c>
      <c r="Q4" s="232">
        <f>SUM(N4:P4)</f>
        <v>0</v>
      </c>
      <c r="R4" s="118">
        <f>M4+I4+E4+Q4</f>
        <v>349500</v>
      </c>
      <c r="S4" s="21"/>
    </row>
    <row r="5" spans="1:19" ht="15" customHeight="1">
      <c r="A5" s="119" t="s">
        <v>47</v>
      </c>
      <c r="B5" s="92">
        <f>B4</f>
        <v>30400</v>
      </c>
      <c r="C5" s="92">
        <f>C4+B5</f>
        <v>68400</v>
      </c>
      <c r="D5" s="92">
        <f>D4+C5</f>
        <v>114000</v>
      </c>
      <c r="E5" s="233"/>
      <c r="F5" s="92">
        <f>F4</f>
        <v>30000</v>
      </c>
      <c r="G5" s="92">
        <f>G4+F5</f>
        <v>70000</v>
      </c>
      <c r="H5" s="92">
        <f>H4+G5</f>
        <v>120000</v>
      </c>
      <c r="I5" s="233"/>
      <c r="J5" s="92">
        <f>J4</f>
        <v>30800</v>
      </c>
      <c r="K5" s="92">
        <f>K4+J5</f>
        <v>69300</v>
      </c>
      <c r="L5" s="92">
        <f>L4+K5</f>
        <v>115500</v>
      </c>
      <c r="M5" s="233"/>
      <c r="N5" s="92">
        <f>N4</f>
        <v>0</v>
      </c>
      <c r="O5" s="92">
        <f>O4+N5</f>
        <v>0</v>
      </c>
      <c r="P5" s="92">
        <f>P4+O5</f>
        <v>0</v>
      </c>
      <c r="Q5" s="233"/>
      <c r="R5" s="120"/>
      <c r="S5" s="21"/>
    </row>
    <row r="6" spans="1:19" ht="15" customHeight="1">
      <c r="A6" s="121" t="s">
        <v>49</v>
      </c>
      <c r="B6" s="29">
        <f>SUMIF(VII!A:A,$A$1,VII!I:I)</f>
        <v>35060.779000000002</v>
      </c>
      <c r="C6" s="29">
        <f>SUMIF(VIII!A:A,$A$1,VIII!I:I)</f>
        <v>39659.166400000002</v>
      </c>
      <c r="D6" s="29">
        <f>SUMIF(IX!A:A,$A$1,IX!I:I)</f>
        <v>27343.554199999999</v>
      </c>
      <c r="E6" s="232">
        <f>SUM(B6:D6)</f>
        <v>102063.4996</v>
      </c>
      <c r="F6" s="29">
        <f>SUMIF(IV!A:A,$A$1,IV!I:I)</f>
        <v>45099.607000000004</v>
      </c>
      <c r="G6" s="29">
        <f>SUMIF(V!A:A,$A$1,V!I:I)</f>
        <v>43853.3145</v>
      </c>
      <c r="H6" s="29">
        <f>SUMIF(VI!A:A,$A$1,VI!I:I)</f>
        <v>43252.474600000001</v>
      </c>
      <c r="I6" s="232">
        <f>SUM(F6:H6)</f>
        <v>132205.39610000001</v>
      </c>
      <c r="J6" s="93">
        <f>SUMIF(I!A:A,$A$1,I!I:I)</f>
        <v>39466.513800000001</v>
      </c>
      <c r="K6" s="29">
        <f>SUMIF(II!A:A,$A$1,II!I:I)</f>
        <v>38311.112200000003</v>
      </c>
      <c r="L6" s="29">
        <f>SUMIF(III!A:A,$A$1,III!I:I)</f>
        <v>46376.266900000002</v>
      </c>
      <c r="M6" s="232">
        <f>SUM(J6:L6)</f>
        <v>124153.89290000001</v>
      </c>
      <c r="N6" s="29">
        <f>SUMIF(X!A:A,$A$1,X!I:I)</f>
        <v>0</v>
      </c>
      <c r="O6" s="29">
        <f>SUMIF(XI!A:A,$A$1,XI!I:I)</f>
        <v>0</v>
      </c>
      <c r="P6" s="29">
        <f>SUMIF(XII!A:A,$A$1,XII!I:I)</f>
        <v>0</v>
      </c>
      <c r="Q6" s="232">
        <f>SUM(N6:P6)</f>
        <v>0</v>
      </c>
      <c r="R6" s="118">
        <f>M6+I6+E6+Q6</f>
        <v>358422.78860000003</v>
      </c>
      <c r="S6" s="21"/>
    </row>
    <row r="7" spans="1:19" s="15" customFormat="1" ht="15" customHeight="1">
      <c r="A7" s="119" t="s">
        <v>50</v>
      </c>
      <c r="B7" s="92">
        <f>B6</f>
        <v>35060.779000000002</v>
      </c>
      <c r="C7" s="92">
        <f>C6+B7</f>
        <v>74719.945399999997</v>
      </c>
      <c r="D7" s="92">
        <f>D6+C7</f>
        <v>102063.4996</v>
      </c>
      <c r="E7" s="233"/>
      <c r="F7" s="92">
        <f>F6</f>
        <v>45099.607000000004</v>
      </c>
      <c r="G7" s="92">
        <f>G6+F7</f>
        <v>88952.921499999997</v>
      </c>
      <c r="H7" s="92">
        <f>H6+G7</f>
        <v>132205.39610000001</v>
      </c>
      <c r="I7" s="233"/>
      <c r="J7" s="92">
        <f>J6</f>
        <v>39466.513800000001</v>
      </c>
      <c r="K7" s="92">
        <f>K6+J7</f>
        <v>77777.626000000004</v>
      </c>
      <c r="L7" s="92">
        <f>L6+K7</f>
        <v>124153.89290000001</v>
      </c>
      <c r="M7" s="233"/>
      <c r="N7" s="92">
        <f>N6</f>
        <v>0</v>
      </c>
      <c r="O7" s="92">
        <f>O6+N7</f>
        <v>0</v>
      </c>
      <c r="P7" s="92">
        <f>P6+O7</f>
        <v>0</v>
      </c>
      <c r="Q7" s="233"/>
      <c r="R7" s="120"/>
      <c r="S7" s="21"/>
    </row>
    <row r="8" spans="1:19" s="15" customFormat="1" ht="15" customHeight="1">
      <c r="A8" s="123" t="s">
        <v>51</v>
      </c>
      <c r="B8" s="94">
        <f t="shared" ref="B8:D9" si="0">B6/B4</f>
        <v>1.1533150986842107</v>
      </c>
      <c r="C8" s="94">
        <f t="shared" si="0"/>
        <v>1.0436622736842105</v>
      </c>
      <c r="D8" s="94">
        <f t="shared" si="0"/>
        <v>0.59963934649122808</v>
      </c>
      <c r="E8" s="234"/>
      <c r="F8" s="94">
        <f t="shared" ref="F8:H9" si="1">F6/F4</f>
        <v>1.5033202333333335</v>
      </c>
      <c r="G8" s="94">
        <f t="shared" si="1"/>
        <v>1.0963328624999999</v>
      </c>
      <c r="H8" s="94">
        <f t="shared" si="1"/>
        <v>0.86504949200000003</v>
      </c>
      <c r="I8" s="234"/>
      <c r="J8" s="94">
        <f t="shared" ref="J8:L9" si="2">J6/J4</f>
        <v>1.2813803181818182</v>
      </c>
      <c r="K8" s="94">
        <f t="shared" si="2"/>
        <v>0.99509382337662344</v>
      </c>
      <c r="L8" s="94">
        <f t="shared" si="2"/>
        <v>1.0038153008658008</v>
      </c>
      <c r="M8" s="234"/>
      <c r="N8" s="94" t="e">
        <f t="shared" ref="N8:P9" si="3">N6/N4</f>
        <v>#DIV/0!</v>
      </c>
      <c r="O8" s="94" t="e">
        <f t="shared" si="3"/>
        <v>#DIV/0!</v>
      </c>
      <c r="P8" s="94" t="e">
        <f t="shared" si="3"/>
        <v>#DIV/0!</v>
      </c>
      <c r="Q8" s="234"/>
      <c r="R8" s="124"/>
      <c r="S8" s="21"/>
    </row>
    <row r="9" spans="1:19" s="24" customFormat="1" ht="15" customHeight="1">
      <c r="A9" s="123" t="s">
        <v>52</v>
      </c>
      <c r="B9" s="94">
        <f t="shared" si="0"/>
        <v>1.1533150986842107</v>
      </c>
      <c r="C9" s="94">
        <f t="shared" si="0"/>
        <v>1.0923968625730993</v>
      </c>
      <c r="D9" s="94">
        <f t="shared" si="0"/>
        <v>0.89529385614035084</v>
      </c>
      <c r="E9" s="234"/>
      <c r="F9" s="94">
        <f t="shared" si="1"/>
        <v>1.5033202333333335</v>
      </c>
      <c r="G9" s="94">
        <f t="shared" si="1"/>
        <v>1.2707560214285714</v>
      </c>
      <c r="H9" s="94">
        <f t="shared" si="1"/>
        <v>1.1017116341666668</v>
      </c>
      <c r="I9" s="234"/>
      <c r="J9" s="94">
        <f t="shared" si="2"/>
        <v>1.2813803181818182</v>
      </c>
      <c r="K9" s="94">
        <f t="shared" si="2"/>
        <v>1.1223322655122656</v>
      </c>
      <c r="L9" s="94">
        <f t="shared" si="2"/>
        <v>1.0749254796536798</v>
      </c>
      <c r="M9" s="234"/>
      <c r="N9" s="94" t="e">
        <f t="shared" si="3"/>
        <v>#DIV/0!</v>
      </c>
      <c r="O9" s="94" t="e">
        <f t="shared" si="3"/>
        <v>#DIV/0!</v>
      </c>
      <c r="P9" s="94" t="e">
        <f t="shared" si="3"/>
        <v>#DIV/0!</v>
      </c>
      <c r="Q9" s="234"/>
      <c r="R9" s="125"/>
      <c r="S9" s="22"/>
    </row>
    <row r="10" spans="1:19" ht="15" customHeight="1">
      <c r="A10" s="119" t="s">
        <v>60</v>
      </c>
      <c r="B10" s="92">
        <f>B7-B5</f>
        <v>4660.7790000000023</v>
      </c>
      <c r="C10" s="92">
        <f>C7-C5</f>
        <v>6319.9453999999969</v>
      </c>
      <c r="D10" s="92">
        <f>D7-D5</f>
        <v>-11936.500400000004</v>
      </c>
      <c r="E10" s="233"/>
      <c r="F10" s="92">
        <f>F7-F5</f>
        <v>15099.607000000004</v>
      </c>
      <c r="G10" s="92">
        <f>G7-G5</f>
        <v>18952.921499999997</v>
      </c>
      <c r="H10" s="92">
        <f>H7-H5</f>
        <v>12205.396100000013</v>
      </c>
      <c r="I10" s="233"/>
      <c r="J10" s="92">
        <f>J7-J5</f>
        <v>8666.5138000000006</v>
      </c>
      <c r="K10" s="92">
        <f>K7-K5</f>
        <v>8477.6260000000038</v>
      </c>
      <c r="L10" s="92">
        <f>L7-L5</f>
        <v>8653.8929000000062</v>
      </c>
      <c r="M10" s="233"/>
      <c r="N10" s="92">
        <f>N7-N5</f>
        <v>0</v>
      </c>
      <c r="O10" s="92">
        <f>O7-O5</f>
        <v>0</v>
      </c>
      <c r="P10" s="92">
        <f>P7-P5</f>
        <v>0</v>
      </c>
      <c r="Q10" s="233"/>
      <c r="R10" s="120"/>
      <c r="S10" s="44"/>
    </row>
    <row r="11" spans="1:19" ht="15" customHeight="1">
      <c r="A11" s="117" t="s">
        <v>53</v>
      </c>
      <c r="B11" s="95">
        <f>'Target 2016'!I13</f>
        <v>66400</v>
      </c>
      <c r="C11" s="95">
        <f>'Target 2016'!J13</f>
        <v>83000</v>
      </c>
      <c r="D11" s="95">
        <f>'Target 2016'!K13</f>
        <v>99600</v>
      </c>
      <c r="E11" s="232">
        <f>SUM(B11:D11)</f>
        <v>249000</v>
      </c>
      <c r="F11" s="95">
        <f>'Target 2016'!F13</f>
        <v>65250</v>
      </c>
      <c r="G11" s="95">
        <f>'Target 2016'!G13</f>
        <v>87000</v>
      </c>
      <c r="H11" s="95">
        <f>'Target 2016'!H13</f>
        <v>108750</v>
      </c>
      <c r="I11" s="232">
        <f>SUM(F11:H11)</f>
        <v>261000</v>
      </c>
      <c r="J11" s="95">
        <f>'Target 2016'!C13</f>
        <v>68800</v>
      </c>
      <c r="K11" s="95">
        <f>'Target 2016'!D13</f>
        <v>86000</v>
      </c>
      <c r="L11" s="95">
        <f>'Target 2016'!E13</f>
        <v>103200</v>
      </c>
      <c r="M11" s="232">
        <f>SUM(J11:L11)</f>
        <v>258000</v>
      </c>
      <c r="N11" s="95">
        <f>'Target 2016'!L13</f>
        <v>0</v>
      </c>
      <c r="O11" s="95">
        <f>'Target 2016'!M13</f>
        <v>0</v>
      </c>
      <c r="P11" s="95">
        <f>'Target 2016'!N13</f>
        <v>0</v>
      </c>
      <c r="Q11" s="232">
        <f>SUM(N11:P11)</f>
        <v>0</v>
      </c>
      <c r="R11" s="118">
        <f>M11+I11+E11+Q11</f>
        <v>768000</v>
      </c>
      <c r="S11" s="21"/>
    </row>
    <row r="12" spans="1:19" s="21" customFormat="1" ht="15" customHeight="1">
      <c r="A12" s="119" t="s">
        <v>54</v>
      </c>
      <c r="B12" s="92">
        <f>B11</f>
        <v>66400</v>
      </c>
      <c r="C12" s="92">
        <f>C11+B12</f>
        <v>149400</v>
      </c>
      <c r="D12" s="92">
        <f>D11+C12</f>
        <v>249000</v>
      </c>
      <c r="E12" s="233"/>
      <c r="F12" s="92">
        <f>F11</f>
        <v>65250</v>
      </c>
      <c r="G12" s="92">
        <f>G11+F12</f>
        <v>152250</v>
      </c>
      <c r="H12" s="92">
        <f>H11+G12</f>
        <v>261000</v>
      </c>
      <c r="I12" s="233"/>
      <c r="J12" s="92">
        <f>J11</f>
        <v>68800</v>
      </c>
      <c r="K12" s="92">
        <f>K11+J12</f>
        <v>154800</v>
      </c>
      <c r="L12" s="92">
        <f>L11+K12</f>
        <v>258000</v>
      </c>
      <c r="M12" s="233"/>
      <c r="N12" s="92">
        <f>N11</f>
        <v>0</v>
      </c>
      <c r="O12" s="92">
        <f>O11+N12</f>
        <v>0</v>
      </c>
      <c r="P12" s="92">
        <f>P11+O12</f>
        <v>0</v>
      </c>
      <c r="Q12" s="233"/>
      <c r="R12" s="120"/>
    </row>
    <row r="13" spans="1:19" ht="15" customHeight="1">
      <c r="A13" s="121" t="s">
        <v>55</v>
      </c>
      <c r="B13" s="29">
        <f>SUMIF(VII!A:A,$A$1,VII!G:G)</f>
        <v>86644.58</v>
      </c>
      <c r="C13" s="29">
        <f>SUMIF(VIII!A:A,$A$1,VIII!G:G)</f>
        <v>87418.7</v>
      </c>
      <c r="D13" s="29">
        <f>SUMIF(IX!A:A,$A$1,IX!G:G)</f>
        <v>60242.76</v>
      </c>
      <c r="E13" s="232">
        <f>SUM(B13:D13)</f>
        <v>234306.04</v>
      </c>
      <c r="F13" s="29">
        <f>SUMIF(IV!A:A,$A$1,IV!G:G)</f>
        <v>103269.14</v>
      </c>
      <c r="G13" s="29">
        <f>SUMIF(V!A:A,$A$1,V!G:G)</f>
        <v>91680.19</v>
      </c>
      <c r="H13" s="29">
        <f>SUMIF(VI!A:A,$A$1,VI!G:G)</f>
        <v>93501.43</v>
      </c>
      <c r="I13" s="232">
        <f>SUM(F13:H13)</f>
        <v>288450.76</v>
      </c>
      <c r="J13" s="93">
        <f>SUMIF(I!A:A,$A$1,I!G:G)</f>
        <v>92621.1</v>
      </c>
      <c r="K13" s="29">
        <f>SUMIF(II!A:A,$A$1,II!G:G)</f>
        <v>79836.14</v>
      </c>
      <c r="L13" s="29">
        <f>SUMIF(III!A:A,$A$1,III!G:G)</f>
        <v>98529.15</v>
      </c>
      <c r="M13" s="232">
        <f>SUM(J13:L13)</f>
        <v>270986.39</v>
      </c>
      <c r="N13" s="29">
        <f>SUMIF(X!A:A,$A$1,X!G:G)</f>
        <v>0</v>
      </c>
      <c r="O13" s="29">
        <f>SUMIF(XI!A:A,$A$1,XI!G:G)</f>
        <v>0</v>
      </c>
      <c r="P13" s="29">
        <f>SUMIF(XII!A:A,$A$1,XII!G:G)</f>
        <v>0</v>
      </c>
      <c r="Q13" s="232">
        <f>SUM(N13:P13)</f>
        <v>0</v>
      </c>
      <c r="R13" s="118">
        <f>M13+I13+E13+Q13</f>
        <v>793743.19000000006</v>
      </c>
      <c r="S13" s="21"/>
    </row>
    <row r="14" spans="1:19" customFormat="1">
      <c r="A14" s="119" t="s">
        <v>56</v>
      </c>
      <c r="B14" s="92">
        <f>B13</f>
        <v>86644.58</v>
      </c>
      <c r="C14" s="92">
        <f>C13+B14</f>
        <v>174063.28</v>
      </c>
      <c r="D14" s="92">
        <f>D13+C14</f>
        <v>234306.04</v>
      </c>
      <c r="E14" s="233"/>
      <c r="F14" s="92">
        <f>F13</f>
        <v>103269.14</v>
      </c>
      <c r="G14" s="92">
        <f>G13+F14</f>
        <v>194949.33000000002</v>
      </c>
      <c r="H14" s="92">
        <f>H13+G14</f>
        <v>288450.76</v>
      </c>
      <c r="I14" s="233"/>
      <c r="J14" s="92">
        <f>J13</f>
        <v>92621.1</v>
      </c>
      <c r="K14" s="92">
        <f>K13+J14</f>
        <v>172457.24</v>
      </c>
      <c r="L14" s="92">
        <f>L13+K14</f>
        <v>270986.39</v>
      </c>
      <c r="M14" s="233"/>
      <c r="N14" s="92">
        <f>N13</f>
        <v>0</v>
      </c>
      <c r="O14" s="92">
        <f>O13+N14</f>
        <v>0</v>
      </c>
      <c r="P14" s="92">
        <f>P13+O14</f>
        <v>0</v>
      </c>
      <c r="Q14" s="233"/>
      <c r="R14" s="120"/>
    </row>
    <row r="15" spans="1:19" s="15" customFormat="1" ht="15" customHeight="1">
      <c r="A15" s="123" t="s">
        <v>57</v>
      </c>
      <c r="B15" s="94">
        <f t="shared" ref="B15:D16" si="4">B13/B11</f>
        <v>1.3048882530120482</v>
      </c>
      <c r="C15" s="94">
        <f t="shared" si="4"/>
        <v>1.0532373493975904</v>
      </c>
      <c r="D15" s="94">
        <f t="shared" si="4"/>
        <v>0.60484698795180725</v>
      </c>
      <c r="E15" s="234"/>
      <c r="F15" s="94">
        <f t="shared" ref="F15:H16" si="5">F13/F11</f>
        <v>1.5826688122605364</v>
      </c>
      <c r="G15" s="94">
        <f t="shared" si="5"/>
        <v>1.0537952873563219</v>
      </c>
      <c r="H15" s="94">
        <f t="shared" si="5"/>
        <v>0.85978326436781605</v>
      </c>
      <c r="I15" s="234"/>
      <c r="J15" s="94">
        <f t="shared" ref="J15:L16" si="6">J13/J11</f>
        <v>1.3462369186046512</v>
      </c>
      <c r="K15" s="94">
        <f t="shared" si="6"/>
        <v>0.9283272093023256</v>
      </c>
      <c r="L15" s="94">
        <f t="shared" si="6"/>
        <v>0.95473982558139525</v>
      </c>
      <c r="M15" s="234"/>
      <c r="N15" s="94" t="e">
        <f t="shared" ref="N15:P16" si="7">N13/N11</f>
        <v>#DIV/0!</v>
      </c>
      <c r="O15" s="94" t="e">
        <f t="shared" si="7"/>
        <v>#DIV/0!</v>
      </c>
      <c r="P15" s="94" t="e">
        <f t="shared" si="7"/>
        <v>#DIV/0!</v>
      </c>
      <c r="Q15" s="234"/>
      <c r="R15" s="124"/>
      <c r="S15" s="21"/>
    </row>
    <row r="16" spans="1:19" s="24" customFormat="1" ht="15" customHeight="1">
      <c r="A16" s="123" t="s">
        <v>58</v>
      </c>
      <c r="B16" s="94">
        <f t="shared" si="4"/>
        <v>1.3048882530120482</v>
      </c>
      <c r="C16" s="94">
        <f t="shared" si="4"/>
        <v>1.1650821954484605</v>
      </c>
      <c r="D16" s="94">
        <f t="shared" si="4"/>
        <v>0.94098811244979919</v>
      </c>
      <c r="E16" s="234"/>
      <c r="F16" s="94">
        <f t="shared" si="5"/>
        <v>1.5826688122605364</v>
      </c>
      <c r="G16" s="94">
        <f t="shared" si="5"/>
        <v>1.2804553694581282</v>
      </c>
      <c r="H16" s="94">
        <f t="shared" si="5"/>
        <v>1.1051753256704981</v>
      </c>
      <c r="I16" s="234"/>
      <c r="J16" s="94">
        <f t="shared" si="6"/>
        <v>1.3462369186046512</v>
      </c>
      <c r="K16" s="94">
        <f t="shared" si="6"/>
        <v>1.114064857881137</v>
      </c>
      <c r="L16" s="94">
        <f t="shared" si="6"/>
        <v>1.0503348449612404</v>
      </c>
      <c r="M16" s="234"/>
      <c r="N16" s="94" t="e">
        <f t="shared" si="7"/>
        <v>#DIV/0!</v>
      </c>
      <c r="O16" s="94" t="e">
        <f t="shared" si="7"/>
        <v>#DIV/0!</v>
      </c>
      <c r="P16" s="94" t="e">
        <f t="shared" si="7"/>
        <v>#DIV/0!</v>
      </c>
      <c r="Q16" s="234"/>
      <c r="R16" s="125"/>
      <c r="S16" s="22"/>
    </row>
    <row r="17" spans="1:19" ht="15" customHeight="1">
      <c r="A17" s="119" t="s">
        <v>59</v>
      </c>
      <c r="B17" s="92">
        <f>B14-B12</f>
        <v>20244.580000000002</v>
      </c>
      <c r="C17" s="92">
        <f>C14-C12</f>
        <v>24663.279999999999</v>
      </c>
      <c r="D17" s="92">
        <f>D14-D12</f>
        <v>-14693.959999999992</v>
      </c>
      <c r="E17" s="233"/>
      <c r="F17" s="92">
        <f>F14-F12</f>
        <v>38019.14</v>
      </c>
      <c r="G17" s="92">
        <f>G14-G12</f>
        <v>42699.330000000016</v>
      </c>
      <c r="H17" s="92">
        <f>H14-H12</f>
        <v>27450.760000000009</v>
      </c>
      <c r="I17" s="233"/>
      <c r="J17" s="92">
        <f>J14-J12</f>
        <v>23821.100000000006</v>
      </c>
      <c r="K17" s="92">
        <f>K14-K12</f>
        <v>17657.239999999991</v>
      </c>
      <c r="L17" s="92">
        <f>L14-L12</f>
        <v>12986.390000000014</v>
      </c>
      <c r="M17" s="233"/>
      <c r="N17" s="92">
        <f>N14-N12</f>
        <v>0</v>
      </c>
      <c r="O17" s="92">
        <f>O14-O12</f>
        <v>0</v>
      </c>
      <c r="P17" s="92">
        <f>P14-P12</f>
        <v>0</v>
      </c>
      <c r="Q17" s="233"/>
      <c r="R17" s="126"/>
      <c r="S17" s="44"/>
    </row>
    <row r="18" spans="1:19" ht="15" customHeight="1">
      <c r="A18" s="127" t="s">
        <v>44</v>
      </c>
      <c r="B18" s="98">
        <f t="shared" ref="B18:D19" si="8">B6/B13</f>
        <v>0.40465057364234441</v>
      </c>
      <c r="C18" s="98">
        <f t="shared" si="8"/>
        <v>0.45366913944041726</v>
      </c>
      <c r="D18" s="98">
        <f t="shared" si="8"/>
        <v>0.45388946655166523</v>
      </c>
      <c r="E18" s="235"/>
      <c r="F18" s="98">
        <f t="shared" ref="F18:H19" si="9">F6/F13</f>
        <v>0.43671911085925574</v>
      </c>
      <c r="G18" s="98">
        <f t="shared" si="9"/>
        <v>0.47832922793899096</v>
      </c>
      <c r="H18" s="98">
        <f t="shared" si="9"/>
        <v>0.46258623638162544</v>
      </c>
      <c r="I18" s="235"/>
      <c r="J18" s="98">
        <f t="shared" ref="J18:L19" si="10">J6/J13</f>
        <v>0.42610715916783537</v>
      </c>
      <c r="K18" s="98">
        <f t="shared" si="10"/>
        <v>0.47987179991417422</v>
      </c>
      <c r="L18" s="98">
        <f t="shared" si="10"/>
        <v>0.47068575035915772</v>
      </c>
      <c r="M18" s="235"/>
      <c r="N18" s="98" t="e">
        <f t="shared" ref="N18:P19" si="11">N6/N13</f>
        <v>#DIV/0!</v>
      </c>
      <c r="O18" s="98" t="e">
        <f t="shared" si="11"/>
        <v>#DIV/0!</v>
      </c>
      <c r="P18" s="98" t="e">
        <f t="shared" si="11"/>
        <v>#DIV/0!</v>
      </c>
      <c r="Q18" s="235"/>
      <c r="R18" s="128"/>
      <c r="S18" s="21"/>
    </row>
    <row r="19" spans="1:19" s="15" customFormat="1" ht="15" customHeight="1">
      <c r="A19" s="127" t="s">
        <v>45</v>
      </c>
      <c r="B19" s="98">
        <f t="shared" si="8"/>
        <v>0.40465057364234441</v>
      </c>
      <c r="C19" s="98">
        <f t="shared" si="8"/>
        <v>0.42926885785445384</v>
      </c>
      <c r="D19" s="98">
        <f t="shared" si="8"/>
        <v>0.43559909765877136</v>
      </c>
      <c r="E19" s="235"/>
      <c r="F19" s="98">
        <f t="shared" si="9"/>
        <v>0.43671911085925574</v>
      </c>
      <c r="G19" s="98">
        <f t="shared" si="9"/>
        <v>0.45628739272917734</v>
      </c>
      <c r="H19" s="98">
        <f t="shared" si="9"/>
        <v>0.45832916543537622</v>
      </c>
      <c r="I19" s="235"/>
      <c r="J19" s="98">
        <f t="shared" si="10"/>
        <v>0.42610715916783537</v>
      </c>
      <c r="K19" s="98">
        <f t="shared" si="10"/>
        <v>0.45099658326898895</v>
      </c>
      <c r="L19" s="98">
        <f t="shared" si="10"/>
        <v>0.45815545533486018</v>
      </c>
      <c r="M19" s="235"/>
      <c r="N19" s="98" t="e">
        <f t="shared" si="11"/>
        <v>#DIV/0!</v>
      </c>
      <c r="O19" s="98" t="e">
        <f t="shared" si="11"/>
        <v>#DIV/0!</v>
      </c>
      <c r="P19" s="98" t="e">
        <f t="shared" si="11"/>
        <v>#DIV/0!</v>
      </c>
      <c r="Q19" s="235"/>
      <c r="R19" s="128"/>
      <c r="S19" s="21"/>
    </row>
    <row r="20" spans="1:19" s="73" customFormat="1" ht="15" customHeight="1">
      <c r="A20" s="130"/>
      <c r="B20" s="131"/>
      <c r="C20" s="131"/>
      <c r="D20" s="131"/>
      <c r="E20" s="236"/>
      <c r="F20" s="131"/>
      <c r="G20" s="131"/>
      <c r="H20" s="131"/>
      <c r="I20" s="236"/>
      <c r="J20" s="131"/>
      <c r="K20" s="131"/>
      <c r="L20" s="131"/>
      <c r="M20" s="236"/>
      <c r="N20" s="131"/>
      <c r="O20" s="131"/>
      <c r="P20" s="131"/>
      <c r="Q20" s="236"/>
      <c r="R20" s="129"/>
      <c r="S20" s="72"/>
    </row>
    <row r="21" spans="1:19" s="15" customFormat="1" ht="15" customHeight="1">
      <c r="A21" s="210" t="s">
        <v>33</v>
      </c>
      <c r="B21" s="211"/>
      <c r="C21" s="211"/>
      <c r="D21" s="211"/>
      <c r="E21" s="237"/>
      <c r="F21" s="211"/>
      <c r="G21" s="211"/>
      <c r="H21" s="211"/>
      <c r="I21" s="237"/>
      <c r="J21" s="210"/>
      <c r="K21" s="211"/>
      <c r="L21" s="211"/>
      <c r="M21" s="237"/>
      <c r="N21" s="211"/>
      <c r="O21" s="211"/>
      <c r="P21" s="211"/>
      <c r="Q21" s="237"/>
      <c r="R21" s="133"/>
      <c r="S21" s="21"/>
    </row>
    <row r="22" spans="1:19" s="15" customFormat="1" ht="15" customHeight="1">
      <c r="A22" s="75" t="s">
        <v>91</v>
      </c>
      <c r="B22" s="132">
        <v>2800</v>
      </c>
      <c r="C22" s="132">
        <v>2800</v>
      </c>
      <c r="D22" s="132">
        <v>2800</v>
      </c>
      <c r="E22" s="238"/>
      <c r="F22" s="132">
        <v>2800</v>
      </c>
      <c r="G22" s="132">
        <v>2800</v>
      </c>
      <c r="H22" s="132">
        <v>2800</v>
      </c>
      <c r="I22" s="238"/>
      <c r="J22" s="132">
        <v>2600</v>
      </c>
      <c r="K22" s="132">
        <v>2800</v>
      </c>
      <c r="L22" s="132">
        <v>2800</v>
      </c>
      <c r="M22" s="238"/>
      <c r="N22" s="132">
        <v>2800</v>
      </c>
      <c r="O22" s="132">
        <v>2800</v>
      </c>
      <c r="P22" s="132">
        <v>2800</v>
      </c>
      <c r="Q22" s="238"/>
      <c r="R22" s="133"/>
      <c r="S22" s="21"/>
    </row>
    <row r="23" spans="1:19" ht="15" customHeight="1">
      <c r="A23" s="20" t="s">
        <v>62</v>
      </c>
      <c r="B23" s="81">
        <f>B5</f>
        <v>30400</v>
      </c>
      <c r="C23" s="81">
        <f>C5</f>
        <v>68400</v>
      </c>
      <c r="D23" s="81">
        <f>D5</f>
        <v>114000</v>
      </c>
      <c r="E23" s="239"/>
      <c r="F23" s="81">
        <f>F5</f>
        <v>30000</v>
      </c>
      <c r="G23" s="81">
        <f>G5</f>
        <v>70000</v>
      </c>
      <c r="H23" s="81">
        <f>H5</f>
        <v>120000</v>
      </c>
      <c r="I23" s="239"/>
      <c r="J23" s="81">
        <f>J5</f>
        <v>30800</v>
      </c>
      <c r="K23" s="81">
        <f>K5</f>
        <v>69300</v>
      </c>
      <c r="L23" s="81">
        <f>L5</f>
        <v>115500</v>
      </c>
      <c r="M23" s="239"/>
      <c r="N23" s="81">
        <f>N5</f>
        <v>0</v>
      </c>
      <c r="O23" s="81">
        <f>O5</f>
        <v>0</v>
      </c>
      <c r="P23" s="81">
        <f>P5</f>
        <v>0</v>
      </c>
      <c r="Q23" s="239"/>
      <c r="R23" s="135"/>
      <c r="S23" s="21"/>
    </row>
    <row r="24" spans="1:19" ht="15" customHeight="1">
      <c r="A24" s="40" t="s">
        <v>63</v>
      </c>
      <c r="B24" s="84">
        <f>B7</f>
        <v>35060.779000000002</v>
      </c>
      <c r="C24" s="84">
        <f>C7</f>
        <v>74719.945399999997</v>
      </c>
      <c r="D24" s="84">
        <f>D7</f>
        <v>102063.4996</v>
      </c>
      <c r="E24" s="240"/>
      <c r="F24" s="84">
        <f>F7</f>
        <v>45099.607000000004</v>
      </c>
      <c r="G24" s="84">
        <f>G7</f>
        <v>88952.921499999997</v>
      </c>
      <c r="H24" s="84">
        <f>H7</f>
        <v>132205.39610000001</v>
      </c>
      <c r="I24" s="240"/>
      <c r="J24" s="84">
        <f>J7</f>
        <v>39466.513800000001</v>
      </c>
      <c r="K24" s="84">
        <f>K7</f>
        <v>77777.626000000004</v>
      </c>
      <c r="L24" s="84">
        <f>L7</f>
        <v>124153.89290000001</v>
      </c>
      <c r="M24" s="240"/>
      <c r="N24" s="84">
        <f>N7</f>
        <v>0</v>
      </c>
      <c r="O24" s="84">
        <f>O7</f>
        <v>0</v>
      </c>
      <c r="P24" s="84">
        <f>P7</f>
        <v>0</v>
      </c>
      <c r="Q24" s="240"/>
      <c r="R24" s="135"/>
      <c r="S24" s="21"/>
    </row>
    <row r="25" spans="1:19" ht="15" customHeight="1">
      <c r="A25" s="40" t="s">
        <v>64</v>
      </c>
      <c r="B25" s="137">
        <f>B24/B23</f>
        <v>1.1533150986842107</v>
      </c>
      <c r="C25" s="137">
        <f>C24/C23</f>
        <v>1.0923968625730993</v>
      </c>
      <c r="D25" s="137">
        <f>D24/D23</f>
        <v>0.89529385614035084</v>
      </c>
      <c r="E25" s="241"/>
      <c r="F25" s="137">
        <f>F24/F23</f>
        <v>1.5033202333333335</v>
      </c>
      <c r="G25" s="137">
        <f>G24/G23</f>
        <v>1.2707560214285714</v>
      </c>
      <c r="H25" s="137">
        <f>H24/H23</f>
        <v>1.1017116341666668</v>
      </c>
      <c r="I25" s="241"/>
      <c r="J25" s="137">
        <f>J24/J23</f>
        <v>1.2813803181818182</v>
      </c>
      <c r="K25" s="137">
        <f>K24/K23</f>
        <v>1.1223322655122656</v>
      </c>
      <c r="L25" s="137">
        <f>L24/L23</f>
        <v>1.0749254796536798</v>
      </c>
      <c r="M25" s="241"/>
      <c r="N25" s="137" t="e">
        <f>N24/N23</f>
        <v>#DIV/0!</v>
      </c>
      <c r="O25" s="137" t="e">
        <f>O24/O23</f>
        <v>#DIV/0!</v>
      </c>
      <c r="P25" s="137" t="e">
        <f>P24/P23</f>
        <v>#DIV/0!</v>
      </c>
      <c r="Q25" s="241"/>
      <c r="R25" s="135"/>
      <c r="S25" s="21"/>
    </row>
    <row r="26" spans="1:19" ht="15" customHeight="1">
      <c r="A26" s="39" t="s">
        <v>72</v>
      </c>
      <c r="B26" s="88">
        <f>B22*0.2</f>
        <v>560</v>
      </c>
      <c r="C26" s="88">
        <f>C22*0.2</f>
        <v>560</v>
      </c>
      <c r="D26" s="88">
        <f>D22*0.2</f>
        <v>560</v>
      </c>
      <c r="E26" s="242"/>
      <c r="F26" s="88">
        <f>F22*0.2</f>
        <v>560</v>
      </c>
      <c r="G26" s="88">
        <f>G22*0.2</f>
        <v>560</v>
      </c>
      <c r="H26" s="88">
        <f>H22*0.2</f>
        <v>560</v>
      </c>
      <c r="I26" s="242"/>
      <c r="J26" s="88">
        <f>J22*0.2</f>
        <v>520</v>
      </c>
      <c r="K26" s="88">
        <f>K22*0.2</f>
        <v>560</v>
      </c>
      <c r="L26" s="88">
        <f>L22*0.2</f>
        <v>560</v>
      </c>
      <c r="M26" s="242"/>
      <c r="N26" s="88">
        <f>N22*0.2</f>
        <v>560</v>
      </c>
      <c r="O26" s="88">
        <f>O22*0.2</f>
        <v>560</v>
      </c>
      <c r="P26" s="88">
        <f>P22*0.2</f>
        <v>560</v>
      </c>
      <c r="Q26" s="242"/>
      <c r="R26" s="138"/>
      <c r="S26" s="21"/>
    </row>
    <row r="27" spans="1:19" ht="15" customHeight="1">
      <c r="A27" s="40" t="s">
        <v>65</v>
      </c>
      <c r="B27" s="84">
        <f>IF(B25&lt;80%,0,IF(B25&lt;90%,0.5,IF(B25&lt;95%,0.75,1)))</f>
        <v>1</v>
      </c>
      <c r="C27" s="84">
        <f>IF(C25&lt;80%,0,IF(C25&lt;90%,0.5,IF(C25&lt;95%,0.75,1)))</f>
        <v>1</v>
      </c>
      <c r="D27" s="84">
        <f>IF(D25&lt;80%,0,IF(D25&lt;90%,0.5,IF(D25&lt;95%,0.75,1)))</f>
        <v>0.5</v>
      </c>
      <c r="E27" s="240"/>
      <c r="F27" s="84">
        <f>IF(F25&lt;80%,0,IF(F25&lt;90%,0.5,IF(F25&lt;95%,0.75,1)))</f>
        <v>1</v>
      </c>
      <c r="G27" s="84">
        <f>IF(G25&lt;80%,0,IF(G25&lt;90%,0.5,IF(G25&lt;95%,0.75,1)))</f>
        <v>1</v>
      </c>
      <c r="H27" s="84">
        <f>IF(H25&lt;80%,0,IF(H25&lt;90%,0.5,IF(H25&lt;95%,0.75,1)))</f>
        <v>1</v>
      </c>
      <c r="I27" s="240"/>
      <c r="J27" s="84">
        <f>IF(J25&lt;80%,0,IF(J25&lt;90%,0.5,IF(J25&lt;95%,0.75,1)))</f>
        <v>1</v>
      </c>
      <c r="K27" s="84">
        <f>IF(K25&lt;80%,0,IF(K25&lt;90%,0.5,IF(K25&lt;95%,0.75,1)))</f>
        <v>1</v>
      </c>
      <c r="L27" s="84">
        <f>IF(L25&lt;80%,0,IF(L25&lt;90%,0.5,IF(L25&lt;95%,0.75,1)))</f>
        <v>1</v>
      </c>
      <c r="M27" s="240"/>
      <c r="N27" s="84" t="e">
        <f>IF(N25&lt;80%,0,IF(N25&lt;90%,0.5,IF(N25&lt;95%,0.75,1)))</f>
        <v>#DIV/0!</v>
      </c>
      <c r="O27" s="84" t="e">
        <f>IF(O25&lt;80%,0,IF(O25&lt;90%,0.5,IF(O25&lt;95%,0.75,1)))</f>
        <v>#DIV/0!</v>
      </c>
      <c r="P27" s="84" t="e">
        <f>IF(P25&lt;80%,0,IF(P25&lt;90%,0.5,IF(P25&lt;95%,0.75,1)))</f>
        <v>#DIV/0!</v>
      </c>
      <c r="Q27" s="240"/>
      <c r="R27" s="135"/>
      <c r="S27" s="21"/>
    </row>
    <row r="28" spans="1:19" s="69" customFormat="1" ht="15" customHeight="1">
      <c r="A28" s="61" t="s">
        <v>66</v>
      </c>
      <c r="B28" s="83">
        <f>B27*B26</f>
        <v>560</v>
      </c>
      <c r="C28" s="83">
        <f>C27*C26</f>
        <v>560</v>
      </c>
      <c r="D28" s="83">
        <f>D27*D26</f>
        <v>280</v>
      </c>
      <c r="E28" s="243"/>
      <c r="F28" s="83">
        <f>F27*F26</f>
        <v>560</v>
      </c>
      <c r="G28" s="83">
        <f>G27*G26</f>
        <v>560</v>
      </c>
      <c r="H28" s="83">
        <f>H27*H26</f>
        <v>560</v>
      </c>
      <c r="I28" s="243"/>
      <c r="J28" s="83">
        <f>J27*J26</f>
        <v>520</v>
      </c>
      <c r="K28" s="83">
        <f>K27*K26</f>
        <v>560</v>
      </c>
      <c r="L28" s="83">
        <f>L27*L26</f>
        <v>560</v>
      </c>
      <c r="M28" s="243"/>
      <c r="N28" s="83" t="e">
        <f>N27*N26</f>
        <v>#DIV/0!</v>
      </c>
      <c r="O28" s="83" t="e">
        <f>O27*O26</f>
        <v>#DIV/0!</v>
      </c>
      <c r="P28" s="83" t="e">
        <f>P27*P26</f>
        <v>#DIV/0!</v>
      </c>
      <c r="Q28" s="243"/>
      <c r="R28" s="139"/>
      <c r="S28" s="63"/>
    </row>
    <row r="29" spans="1:19" ht="15" customHeight="1">
      <c r="A29" s="20" t="s">
        <v>61</v>
      </c>
      <c r="B29" s="81">
        <f>B12</f>
        <v>66400</v>
      </c>
      <c r="C29" s="81">
        <f>C12</f>
        <v>149400</v>
      </c>
      <c r="D29" s="81">
        <f>D12</f>
        <v>249000</v>
      </c>
      <c r="E29" s="239"/>
      <c r="F29" s="81">
        <f>F12</f>
        <v>65250</v>
      </c>
      <c r="G29" s="81">
        <f>G12</f>
        <v>152250</v>
      </c>
      <c r="H29" s="81">
        <f>H12</f>
        <v>261000</v>
      </c>
      <c r="I29" s="239"/>
      <c r="J29" s="81">
        <f>J12</f>
        <v>68800</v>
      </c>
      <c r="K29" s="81">
        <f>K12</f>
        <v>154800</v>
      </c>
      <c r="L29" s="81">
        <f>L12</f>
        <v>258000</v>
      </c>
      <c r="M29" s="239"/>
      <c r="N29" s="81">
        <f>N12</f>
        <v>0</v>
      </c>
      <c r="O29" s="81">
        <f>O12</f>
        <v>0</v>
      </c>
      <c r="P29" s="81">
        <f>P12</f>
        <v>0</v>
      </c>
      <c r="Q29" s="239"/>
      <c r="R29" s="135"/>
      <c r="S29" s="21"/>
    </row>
    <row r="30" spans="1:19" ht="15" customHeight="1">
      <c r="A30" s="40" t="s">
        <v>67</v>
      </c>
      <c r="B30" s="84">
        <f>B14</f>
        <v>86644.58</v>
      </c>
      <c r="C30" s="84">
        <f>C14</f>
        <v>174063.28</v>
      </c>
      <c r="D30" s="84">
        <f>D14</f>
        <v>234306.04</v>
      </c>
      <c r="E30" s="240"/>
      <c r="F30" s="84">
        <f>F14</f>
        <v>103269.14</v>
      </c>
      <c r="G30" s="84">
        <f>G14</f>
        <v>194949.33000000002</v>
      </c>
      <c r="H30" s="84">
        <f>H14</f>
        <v>288450.76</v>
      </c>
      <c r="I30" s="240"/>
      <c r="J30" s="84">
        <f>J14</f>
        <v>92621.1</v>
      </c>
      <c r="K30" s="84">
        <f>K14</f>
        <v>172457.24</v>
      </c>
      <c r="L30" s="84">
        <f>L14</f>
        <v>270986.39</v>
      </c>
      <c r="M30" s="240"/>
      <c r="N30" s="84">
        <f>N14</f>
        <v>0</v>
      </c>
      <c r="O30" s="84">
        <f>O14</f>
        <v>0</v>
      </c>
      <c r="P30" s="84">
        <f>P14</f>
        <v>0</v>
      </c>
      <c r="Q30" s="240"/>
      <c r="R30" s="135"/>
      <c r="S30" s="21"/>
    </row>
    <row r="31" spans="1:19" ht="15" customHeight="1">
      <c r="A31" s="40" t="s">
        <v>68</v>
      </c>
      <c r="B31" s="137">
        <f>B30/B29</f>
        <v>1.3048882530120482</v>
      </c>
      <c r="C31" s="137">
        <f>C30/C29</f>
        <v>1.1650821954484605</v>
      </c>
      <c r="D31" s="137">
        <f>D30/D29</f>
        <v>0.94098811244979919</v>
      </c>
      <c r="E31" s="241"/>
      <c r="F31" s="137">
        <f>F30/F29</f>
        <v>1.5826688122605364</v>
      </c>
      <c r="G31" s="137">
        <f>G30/G29</f>
        <v>1.2804553694581282</v>
      </c>
      <c r="H31" s="137">
        <f>H30/H29</f>
        <v>1.1051753256704981</v>
      </c>
      <c r="I31" s="241"/>
      <c r="J31" s="137">
        <f>J30/J29</f>
        <v>1.3462369186046512</v>
      </c>
      <c r="K31" s="137">
        <f>K30/K29</f>
        <v>1.114064857881137</v>
      </c>
      <c r="L31" s="137">
        <f>L30/L29</f>
        <v>1.0503348449612404</v>
      </c>
      <c r="M31" s="241"/>
      <c r="N31" s="137" t="e">
        <f>N30/N29</f>
        <v>#DIV/0!</v>
      </c>
      <c r="O31" s="137" t="e">
        <f>O30/O29</f>
        <v>#DIV/0!</v>
      </c>
      <c r="P31" s="137" t="e">
        <f>P30/P29</f>
        <v>#DIV/0!</v>
      </c>
      <c r="Q31" s="241"/>
      <c r="R31" s="135"/>
      <c r="S31" s="21"/>
    </row>
    <row r="32" spans="1:19" ht="15" customHeight="1">
      <c r="A32" s="90" t="s">
        <v>73</v>
      </c>
      <c r="B32" s="84">
        <f>B22*0.2</f>
        <v>560</v>
      </c>
      <c r="C32" s="84">
        <f>C22*0.2</f>
        <v>560</v>
      </c>
      <c r="D32" s="84">
        <f>D22*0.2</f>
        <v>560</v>
      </c>
      <c r="E32" s="240"/>
      <c r="F32" s="84">
        <f>F22*0.2</f>
        <v>560</v>
      </c>
      <c r="G32" s="84">
        <f>G22*0.2</f>
        <v>560</v>
      </c>
      <c r="H32" s="84">
        <f>H22*0.2</f>
        <v>560</v>
      </c>
      <c r="I32" s="240"/>
      <c r="J32" s="84">
        <f>J22*0.2</f>
        <v>520</v>
      </c>
      <c r="K32" s="84">
        <f>K22*0.2</f>
        <v>560</v>
      </c>
      <c r="L32" s="84">
        <f>L22*0.2</f>
        <v>560</v>
      </c>
      <c r="M32" s="240"/>
      <c r="N32" s="84">
        <f>N22*0.2</f>
        <v>560</v>
      </c>
      <c r="O32" s="84">
        <f>O22*0.2</f>
        <v>560</v>
      </c>
      <c r="P32" s="84">
        <f>P22*0.2</f>
        <v>560</v>
      </c>
      <c r="Q32" s="240"/>
      <c r="R32" s="135"/>
      <c r="S32" s="21"/>
    </row>
    <row r="33" spans="1:19" ht="15" customHeight="1">
      <c r="A33" s="40" t="s">
        <v>69</v>
      </c>
      <c r="B33" s="88">
        <f>IF(B31&lt;80%,0,IF(B31&lt;90%,0.5,IF(B31&lt;95%,0.75,1)))</f>
        <v>1</v>
      </c>
      <c r="C33" s="88">
        <f>IF(C31&lt;80%,0,IF(C31&lt;90%,0.5,IF(C31&lt;95%,0.75,1)))</f>
        <v>1</v>
      </c>
      <c r="D33" s="88">
        <f>IF(D31&lt;80%,0,IF(D31&lt;90%,0.5,IF(D31&lt;95%,0.75,1)))</f>
        <v>0.75</v>
      </c>
      <c r="E33" s="242"/>
      <c r="F33" s="88">
        <f>IF(F31&lt;80%,0,IF(F31&lt;90%,0.5,IF(F31&lt;95%,0.75,1)))</f>
        <v>1</v>
      </c>
      <c r="G33" s="88">
        <f>IF(G31&lt;80%,0,IF(G31&lt;90%,0.5,IF(G31&lt;95%,0.75,1)))</f>
        <v>1</v>
      </c>
      <c r="H33" s="88">
        <f>IF(H31&lt;80%,0,IF(H31&lt;90%,0.5,IF(H31&lt;95%,0.75,1)))</f>
        <v>1</v>
      </c>
      <c r="I33" s="242"/>
      <c r="J33" s="88">
        <f>IF(J31&lt;80%,0,IF(J31&lt;90%,0.5,IF(J31&lt;95%,0.75,1)))</f>
        <v>1</v>
      </c>
      <c r="K33" s="88">
        <f>IF(K31&lt;80%,0,IF(K31&lt;90%,0.5,IF(K31&lt;95%,0.75,1)))</f>
        <v>1</v>
      </c>
      <c r="L33" s="88">
        <f>IF(L31&lt;80%,0,IF(L31&lt;90%,0.5,IF(L31&lt;95%,0.75,1)))</f>
        <v>1</v>
      </c>
      <c r="M33" s="242"/>
      <c r="N33" s="88" t="e">
        <f>IF(N31&lt;80%,0,IF(N31&lt;90%,0.5,IF(N31&lt;95%,0.75,1)))</f>
        <v>#DIV/0!</v>
      </c>
      <c r="O33" s="88" t="e">
        <f>IF(O31&lt;80%,0,IF(O31&lt;90%,0.5,IF(O31&lt;95%,0.75,1)))</f>
        <v>#DIV/0!</v>
      </c>
      <c r="P33" s="88" t="e">
        <f>IF(P31&lt;80%,0,IF(P31&lt;90%,0.5,IF(P31&lt;95%,0.75,1)))</f>
        <v>#DIV/0!</v>
      </c>
      <c r="Q33" s="242"/>
      <c r="R33" s="135"/>
      <c r="S33" s="21"/>
    </row>
    <row r="34" spans="1:19" s="69" customFormat="1" ht="15" customHeight="1">
      <c r="A34" s="61" t="s">
        <v>70</v>
      </c>
      <c r="B34" s="83">
        <f>B33*B32</f>
        <v>560</v>
      </c>
      <c r="C34" s="83">
        <f>C33*C32</f>
        <v>560</v>
      </c>
      <c r="D34" s="83">
        <f>D33*D32</f>
        <v>420</v>
      </c>
      <c r="E34" s="243"/>
      <c r="F34" s="83">
        <f>F33*F32</f>
        <v>560</v>
      </c>
      <c r="G34" s="83">
        <f>G33*G32</f>
        <v>560</v>
      </c>
      <c r="H34" s="83">
        <f>H33*H32</f>
        <v>560</v>
      </c>
      <c r="I34" s="243"/>
      <c r="J34" s="83">
        <f>J33*J32</f>
        <v>520</v>
      </c>
      <c r="K34" s="83">
        <f>K33*K32</f>
        <v>560</v>
      </c>
      <c r="L34" s="83">
        <f>L33*L32</f>
        <v>560</v>
      </c>
      <c r="M34" s="243"/>
      <c r="N34" s="83" t="e">
        <f>N33*N32</f>
        <v>#DIV/0!</v>
      </c>
      <c r="O34" s="83" t="e">
        <f>O33*O32</f>
        <v>#DIV/0!</v>
      </c>
      <c r="P34" s="83" t="e">
        <f>P33*P32</f>
        <v>#DIV/0!</v>
      </c>
      <c r="Q34" s="243"/>
      <c r="R34" s="139"/>
      <c r="S34" s="63"/>
    </row>
    <row r="35" spans="1:19" ht="15" customHeight="1">
      <c r="A35" s="20" t="s">
        <v>46</v>
      </c>
      <c r="B35" s="81">
        <v>1</v>
      </c>
      <c r="C35" s="81">
        <v>1</v>
      </c>
      <c r="D35" s="81">
        <v>1</v>
      </c>
      <c r="E35" s="239"/>
      <c r="F35" s="81">
        <v>1</v>
      </c>
      <c r="G35" s="81">
        <v>1</v>
      </c>
      <c r="H35" s="81">
        <v>1</v>
      </c>
      <c r="I35" s="239"/>
      <c r="J35" s="81">
        <v>1</v>
      </c>
      <c r="K35" s="81">
        <v>1</v>
      </c>
      <c r="L35" s="81">
        <v>1</v>
      </c>
      <c r="M35" s="239"/>
      <c r="N35" s="81">
        <v>1</v>
      </c>
      <c r="O35" s="81">
        <v>1</v>
      </c>
      <c r="P35" s="81">
        <v>1</v>
      </c>
      <c r="Q35" s="239"/>
      <c r="R35" s="140"/>
      <c r="S35" s="21"/>
    </row>
    <row r="36" spans="1:19" ht="15" customHeight="1">
      <c r="A36" s="52" t="s">
        <v>71</v>
      </c>
      <c r="B36" s="141">
        <f>B22*0.1</f>
        <v>280</v>
      </c>
      <c r="C36" s="141">
        <f>C22*0.1</f>
        <v>280</v>
      </c>
      <c r="D36" s="141">
        <f>D22*0.1</f>
        <v>280</v>
      </c>
      <c r="E36" s="244"/>
      <c r="F36" s="141">
        <f>F22*0.1</f>
        <v>280</v>
      </c>
      <c r="G36" s="141">
        <f>G22*0.1</f>
        <v>280</v>
      </c>
      <c r="H36" s="141">
        <f>H22*0.1</f>
        <v>280</v>
      </c>
      <c r="I36" s="244"/>
      <c r="J36" s="141">
        <f>J22*0.1</f>
        <v>260</v>
      </c>
      <c r="K36" s="141">
        <f>K22*0.1</f>
        <v>280</v>
      </c>
      <c r="L36" s="141">
        <f>L22*0.1</f>
        <v>280</v>
      </c>
      <c r="M36" s="244"/>
      <c r="N36" s="141">
        <f>N22*0.1</f>
        <v>280</v>
      </c>
      <c r="O36" s="141">
        <f>O22*0.1</f>
        <v>280</v>
      </c>
      <c r="P36" s="141">
        <f>P22*0.1</f>
        <v>280</v>
      </c>
      <c r="Q36" s="244"/>
      <c r="R36" s="138"/>
      <c r="S36" s="21"/>
    </row>
    <row r="37" spans="1:19" ht="15" customHeight="1">
      <c r="A37" s="40" t="s">
        <v>74</v>
      </c>
      <c r="B37" s="84">
        <v>1</v>
      </c>
      <c r="C37" s="84">
        <v>1</v>
      </c>
      <c r="D37" s="84"/>
      <c r="E37" s="240"/>
      <c r="F37" s="84">
        <v>1</v>
      </c>
      <c r="G37" s="84">
        <v>1</v>
      </c>
      <c r="H37" s="84">
        <v>1</v>
      </c>
      <c r="I37" s="240"/>
      <c r="J37" s="84">
        <v>1</v>
      </c>
      <c r="K37" s="84">
        <v>1</v>
      </c>
      <c r="L37" s="84">
        <v>1</v>
      </c>
      <c r="M37" s="240"/>
      <c r="N37" s="84"/>
      <c r="O37" s="84"/>
      <c r="P37" s="84"/>
      <c r="Q37" s="240"/>
      <c r="R37" s="135"/>
      <c r="S37" s="21"/>
    </row>
    <row r="38" spans="1:19" s="22" customFormat="1" ht="15" customHeight="1">
      <c r="A38" s="68" t="s">
        <v>75</v>
      </c>
      <c r="B38" s="83">
        <f>B37*B36</f>
        <v>280</v>
      </c>
      <c r="C38" s="83">
        <f>C37*C36</f>
        <v>280</v>
      </c>
      <c r="D38" s="83">
        <f>D37*D36</f>
        <v>0</v>
      </c>
      <c r="E38" s="243"/>
      <c r="F38" s="83">
        <f>F37*F36</f>
        <v>280</v>
      </c>
      <c r="G38" s="83">
        <f>G37*G36</f>
        <v>280</v>
      </c>
      <c r="H38" s="83">
        <f>H37*H36</f>
        <v>280</v>
      </c>
      <c r="I38" s="243"/>
      <c r="J38" s="83">
        <f>J37*J36</f>
        <v>260</v>
      </c>
      <c r="K38" s="83">
        <f>K37*K36</f>
        <v>280</v>
      </c>
      <c r="L38" s="83">
        <f>L37*L36</f>
        <v>280</v>
      </c>
      <c r="M38" s="243"/>
      <c r="N38" s="83">
        <f>N37*N36</f>
        <v>0</v>
      </c>
      <c r="O38" s="83">
        <f>O37*O36</f>
        <v>0</v>
      </c>
      <c r="P38" s="83">
        <f>P37*P36</f>
        <v>0</v>
      </c>
      <c r="Q38" s="243"/>
      <c r="R38" s="142"/>
      <c r="S38" s="14"/>
    </row>
    <row r="39" spans="1:19" s="43" customFormat="1" ht="15" customHeight="1">
      <c r="A39" s="58" t="s">
        <v>79</v>
      </c>
      <c r="B39" s="86">
        <f>B34+B28+B38</f>
        <v>1400</v>
      </c>
      <c r="C39" s="86">
        <f>C34+C28+C38</f>
        <v>1400</v>
      </c>
      <c r="D39" s="86">
        <f>D34+D28+D38</f>
        <v>700</v>
      </c>
      <c r="E39" s="245"/>
      <c r="F39" s="86">
        <f>F34+F28+F38</f>
        <v>1400</v>
      </c>
      <c r="G39" s="86">
        <f>G34+G28+G38</f>
        <v>1400</v>
      </c>
      <c r="H39" s="86">
        <f>H34+H28+H38</f>
        <v>1400</v>
      </c>
      <c r="I39" s="245"/>
      <c r="J39" s="86">
        <f>J34+J28+J38</f>
        <v>1300</v>
      </c>
      <c r="K39" s="86">
        <f>K34+K28+K38</f>
        <v>1400</v>
      </c>
      <c r="L39" s="86">
        <f>L34+L28+L38</f>
        <v>1400</v>
      </c>
      <c r="M39" s="245"/>
      <c r="N39" s="86" t="e">
        <f>N34+N28+N38</f>
        <v>#DIV/0!</v>
      </c>
      <c r="O39" s="86" t="e">
        <f>O34+O28+O38</f>
        <v>#DIV/0!</v>
      </c>
      <c r="P39" s="86" t="e">
        <f>P34+P28+P38</f>
        <v>#DIV/0!</v>
      </c>
      <c r="Q39" s="245"/>
      <c r="R39" s="143"/>
      <c r="S39" s="17"/>
    </row>
    <row r="40" spans="1:19" s="12" customFormat="1" ht="15" customHeight="1">
      <c r="A40" s="134" t="s">
        <v>170</v>
      </c>
      <c r="B40" s="497">
        <f>D5</f>
        <v>114000</v>
      </c>
      <c r="C40" s="498"/>
      <c r="D40" s="498"/>
      <c r="E40" s="501"/>
      <c r="F40" s="497">
        <f>H5</f>
        <v>120000</v>
      </c>
      <c r="G40" s="498"/>
      <c r="H40" s="498"/>
      <c r="I40" s="501"/>
      <c r="J40" s="497">
        <f>L5</f>
        <v>115500</v>
      </c>
      <c r="K40" s="498"/>
      <c r="L40" s="498"/>
      <c r="M40" s="501"/>
      <c r="N40" s="497">
        <f>P5</f>
        <v>0</v>
      </c>
      <c r="O40" s="498"/>
      <c r="P40" s="498"/>
      <c r="Q40" s="501"/>
      <c r="R40" s="138"/>
      <c r="S40" s="34"/>
    </row>
    <row r="41" spans="1:19" s="12" customFormat="1" ht="15" customHeight="1">
      <c r="A41" s="136" t="s">
        <v>81</v>
      </c>
      <c r="B41" s="499">
        <f>D7</f>
        <v>102063.4996</v>
      </c>
      <c r="C41" s="500"/>
      <c r="D41" s="500"/>
      <c r="E41" s="501"/>
      <c r="F41" s="499">
        <f>H7</f>
        <v>132205.39610000001</v>
      </c>
      <c r="G41" s="500"/>
      <c r="H41" s="500"/>
      <c r="I41" s="501"/>
      <c r="J41" s="499">
        <f>L7</f>
        <v>124153.89290000001</v>
      </c>
      <c r="K41" s="500"/>
      <c r="L41" s="500"/>
      <c r="M41" s="501"/>
      <c r="N41" s="499">
        <f>P7</f>
        <v>0</v>
      </c>
      <c r="O41" s="500"/>
      <c r="P41" s="500"/>
      <c r="Q41" s="501"/>
      <c r="R41" s="138"/>
      <c r="S41" s="34"/>
    </row>
    <row r="42" spans="1:19" s="70" customFormat="1" ht="15" customHeight="1">
      <c r="A42" s="136" t="s">
        <v>80</v>
      </c>
      <c r="B42" s="502">
        <f>B41/B40</f>
        <v>0.89529385614035084</v>
      </c>
      <c r="C42" s="503"/>
      <c r="D42" s="503"/>
      <c r="E42" s="501"/>
      <c r="F42" s="502">
        <f>F41/F40</f>
        <v>1.1017116341666668</v>
      </c>
      <c r="G42" s="503"/>
      <c r="H42" s="503"/>
      <c r="I42" s="501"/>
      <c r="J42" s="502">
        <f>J41/J40</f>
        <v>1.0749254796536798</v>
      </c>
      <c r="K42" s="503"/>
      <c r="L42" s="503"/>
      <c r="M42" s="501"/>
      <c r="N42" s="502" t="e">
        <f>N41/N40</f>
        <v>#DIV/0!</v>
      </c>
      <c r="O42" s="503"/>
      <c r="P42" s="503"/>
      <c r="Q42" s="501"/>
      <c r="R42" s="144"/>
      <c r="S42" s="47"/>
    </row>
    <row r="43" spans="1:19" s="19" customFormat="1" ht="15" customHeight="1">
      <c r="A43" s="136" t="s">
        <v>77</v>
      </c>
      <c r="B43" s="504">
        <f>D22*0.5</f>
        <v>1400</v>
      </c>
      <c r="C43" s="505"/>
      <c r="D43" s="505"/>
      <c r="E43" s="501"/>
      <c r="F43" s="504">
        <f>H22*0.5</f>
        <v>1400</v>
      </c>
      <c r="G43" s="505"/>
      <c r="H43" s="505"/>
      <c r="I43" s="501"/>
      <c r="J43" s="504">
        <f>L22*0.5</f>
        <v>1400</v>
      </c>
      <c r="K43" s="505"/>
      <c r="L43" s="505"/>
      <c r="M43" s="501"/>
      <c r="N43" s="504">
        <f>P22*0.5</f>
        <v>1400</v>
      </c>
      <c r="O43" s="505"/>
      <c r="P43" s="505"/>
      <c r="Q43" s="501"/>
      <c r="R43" s="138"/>
      <c r="S43" s="34"/>
    </row>
    <row r="44" spans="1:19" s="14" customFormat="1" ht="15" customHeight="1">
      <c r="A44" s="90" t="s">
        <v>78</v>
      </c>
      <c r="B44" s="492">
        <f>IF(B42&lt;100%,0,IF(B42&lt;110%,0.5,IF(B42&lt;120%,0.7,1)))</f>
        <v>0</v>
      </c>
      <c r="C44" s="493"/>
      <c r="D44" s="493"/>
      <c r="E44" s="494"/>
      <c r="F44" s="492">
        <f>IF(F42&lt;100%,0,IF(F42&lt;110%,0.5,IF(F42&lt;120%,0.7,1)))</f>
        <v>0.7</v>
      </c>
      <c r="G44" s="493"/>
      <c r="H44" s="493"/>
      <c r="I44" s="494"/>
      <c r="J44" s="492">
        <f>IF(J42&lt;100%,0,IF(J42&lt;110%,0.5,IF(J42&lt;120%,0.7,1)))</f>
        <v>0.5</v>
      </c>
      <c r="K44" s="493"/>
      <c r="L44" s="493"/>
      <c r="M44" s="494"/>
      <c r="N44" s="492" t="e">
        <f>IF(N42&lt;100%,0,IF(N42&lt;110%,0.5,IF(N42&lt;120%,0.7,1)))</f>
        <v>#DIV/0!</v>
      </c>
      <c r="O44" s="493"/>
      <c r="P44" s="493"/>
      <c r="Q44" s="494"/>
      <c r="R44" s="145"/>
      <c r="S44" s="34"/>
    </row>
    <row r="45" spans="1:19" s="64" customFormat="1" ht="15" customHeight="1">
      <c r="A45" s="58" t="s">
        <v>76</v>
      </c>
      <c r="B45" s="495">
        <f>B44*B43</f>
        <v>0</v>
      </c>
      <c r="C45" s="496"/>
      <c r="D45" s="496"/>
      <c r="E45" s="494"/>
      <c r="F45" s="495">
        <f>F44*F43</f>
        <v>979.99999999999989</v>
      </c>
      <c r="G45" s="496"/>
      <c r="H45" s="496"/>
      <c r="I45" s="494"/>
      <c r="J45" s="495">
        <f>J44*J43</f>
        <v>700</v>
      </c>
      <c r="K45" s="496"/>
      <c r="L45" s="496"/>
      <c r="M45" s="494"/>
      <c r="N45" s="495" t="e">
        <f>N44*N43</f>
        <v>#DIV/0!</v>
      </c>
      <c r="O45" s="496"/>
      <c r="P45" s="496"/>
      <c r="Q45" s="494"/>
      <c r="R45" s="146"/>
    </row>
    <row r="46" spans="1:19" s="64" customFormat="1" ht="15" customHeight="1">
      <c r="A46" s="134" t="s">
        <v>171</v>
      </c>
      <c r="B46" s="497">
        <f>E11</f>
        <v>249000</v>
      </c>
      <c r="C46" s="498"/>
      <c r="D46" s="498"/>
      <c r="E46" s="494"/>
      <c r="F46" s="497">
        <f>I11</f>
        <v>261000</v>
      </c>
      <c r="G46" s="498"/>
      <c r="H46" s="498"/>
      <c r="I46" s="494"/>
      <c r="J46" s="497">
        <f>M11</f>
        <v>258000</v>
      </c>
      <c r="K46" s="498"/>
      <c r="L46" s="498"/>
      <c r="M46" s="494"/>
      <c r="N46" s="497">
        <f>Q11</f>
        <v>0</v>
      </c>
      <c r="O46" s="498"/>
      <c r="P46" s="498"/>
      <c r="Q46" s="494"/>
      <c r="R46" s="146"/>
    </row>
    <row r="47" spans="1:19" s="64" customFormat="1" ht="15" customHeight="1">
      <c r="A47" s="136" t="s">
        <v>81</v>
      </c>
      <c r="B47" s="499">
        <f>D14</f>
        <v>234306.04</v>
      </c>
      <c r="C47" s="500"/>
      <c r="D47" s="500"/>
      <c r="E47" s="501"/>
      <c r="F47" s="499">
        <f>H14</f>
        <v>288450.76</v>
      </c>
      <c r="G47" s="500"/>
      <c r="H47" s="500"/>
      <c r="I47" s="501"/>
      <c r="J47" s="499">
        <f>L14</f>
        <v>270986.39</v>
      </c>
      <c r="K47" s="500"/>
      <c r="L47" s="500"/>
      <c r="M47" s="501"/>
      <c r="N47" s="499">
        <f>P14</f>
        <v>0</v>
      </c>
      <c r="O47" s="500"/>
      <c r="P47" s="500"/>
      <c r="Q47" s="501"/>
      <c r="R47" s="146"/>
    </row>
    <row r="48" spans="1:19" s="64" customFormat="1" ht="15" customHeight="1">
      <c r="A48" s="136" t="s">
        <v>80</v>
      </c>
      <c r="B48" s="502">
        <f>B47/B46</f>
        <v>0.94098811244979919</v>
      </c>
      <c r="C48" s="503"/>
      <c r="D48" s="503"/>
      <c r="E48" s="501"/>
      <c r="F48" s="502">
        <f>F47/F46</f>
        <v>1.1051753256704981</v>
      </c>
      <c r="G48" s="503"/>
      <c r="H48" s="503"/>
      <c r="I48" s="501"/>
      <c r="J48" s="502">
        <f>J47/J46</f>
        <v>1.0503348449612404</v>
      </c>
      <c r="K48" s="503"/>
      <c r="L48" s="503"/>
      <c r="M48" s="501"/>
      <c r="N48" s="502" t="e">
        <f>N47/N46</f>
        <v>#DIV/0!</v>
      </c>
      <c r="O48" s="503"/>
      <c r="P48" s="503"/>
      <c r="Q48" s="501"/>
      <c r="R48" s="146"/>
    </row>
    <row r="49" spans="1:19" s="64" customFormat="1" ht="15" customHeight="1">
      <c r="A49" s="136" t="s">
        <v>77</v>
      </c>
      <c r="B49" s="504">
        <f>D22*0.5</f>
        <v>1400</v>
      </c>
      <c r="C49" s="505"/>
      <c r="D49" s="505"/>
      <c r="E49" s="501"/>
      <c r="F49" s="504">
        <f>H22*0.5</f>
        <v>1400</v>
      </c>
      <c r="G49" s="505"/>
      <c r="H49" s="505"/>
      <c r="I49" s="501"/>
      <c r="J49" s="504">
        <f>L22*0.5</f>
        <v>1400</v>
      </c>
      <c r="K49" s="505"/>
      <c r="L49" s="505"/>
      <c r="M49" s="501"/>
      <c r="N49" s="504">
        <f>P22*0.5</f>
        <v>1400</v>
      </c>
      <c r="O49" s="505"/>
      <c r="P49" s="505"/>
      <c r="Q49" s="501"/>
      <c r="R49" s="146"/>
    </row>
    <row r="50" spans="1:19" s="64" customFormat="1" ht="15" customHeight="1">
      <c r="A50" s="90" t="s">
        <v>78</v>
      </c>
      <c r="B50" s="492">
        <f>IF(B48&lt;100%,0,IF(B48&lt;110%,0.5,IF(B48&lt;120%,0.7,1)))</f>
        <v>0</v>
      </c>
      <c r="C50" s="493"/>
      <c r="D50" s="493"/>
      <c r="E50" s="494"/>
      <c r="F50" s="492">
        <f>IF(F48&lt;100%,0,IF(F48&lt;110%,0.5,IF(F48&lt;120%,0.7,1)))</f>
        <v>0.7</v>
      </c>
      <c r="G50" s="493"/>
      <c r="H50" s="493"/>
      <c r="I50" s="494"/>
      <c r="J50" s="492">
        <f>IF(J48&lt;100%,0,IF(J48&lt;110%,0.5,IF(J48&lt;120%,0.7,1)))</f>
        <v>0.5</v>
      </c>
      <c r="K50" s="493"/>
      <c r="L50" s="493"/>
      <c r="M50" s="494"/>
      <c r="N50" s="492" t="e">
        <f>IF(N48&lt;100%,0,IF(N48&lt;110%,0.5,IF(N48&lt;120%,0.7,1)))</f>
        <v>#DIV/0!</v>
      </c>
      <c r="O50" s="493"/>
      <c r="P50" s="493"/>
      <c r="Q50" s="494"/>
      <c r="R50" s="146"/>
    </row>
    <row r="51" spans="1:19" s="64" customFormat="1" ht="15" customHeight="1">
      <c r="A51" s="58" t="s">
        <v>76</v>
      </c>
      <c r="B51" s="495">
        <f>B50*B49</f>
        <v>0</v>
      </c>
      <c r="C51" s="496"/>
      <c r="D51" s="496"/>
      <c r="E51" s="494"/>
      <c r="F51" s="495">
        <f>F50*F49</f>
        <v>979.99999999999989</v>
      </c>
      <c r="G51" s="496"/>
      <c r="H51" s="496"/>
      <c r="I51" s="494"/>
      <c r="J51" s="495">
        <f>J50*J49</f>
        <v>700</v>
      </c>
      <c r="K51" s="496"/>
      <c r="L51" s="496"/>
      <c r="M51" s="494"/>
      <c r="N51" s="495" t="e">
        <f>N50*N49</f>
        <v>#DIV/0!</v>
      </c>
      <c r="O51" s="496"/>
      <c r="P51" s="496"/>
      <c r="Q51" s="494"/>
      <c r="R51" s="146"/>
    </row>
    <row r="52" spans="1:19" s="64" customFormat="1" ht="15" customHeight="1">
      <c r="A52" s="147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9"/>
    </row>
    <row r="53" spans="1:19" ht="15" customHeight="1">
      <c r="A53" s="212" t="s">
        <v>27</v>
      </c>
      <c r="B53" s="116" t="s">
        <v>7</v>
      </c>
      <c r="C53" s="116" t="s">
        <v>8</v>
      </c>
      <c r="D53" s="116" t="s">
        <v>9</v>
      </c>
      <c r="E53" s="227" t="s">
        <v>173</v>
      </c>
      <c r="F53" s="116" t="s">
        <v>4</v>
      </c>
      <c r="G53" s="116" t="s">
        <v>5</v>
      </c>
      <c r="H53" s="116" t="s">
        <v>6</v>
      </c>
      <c r="I53" s="227" t="s">
        <v>172</v>
      </c>
      <c r="J53" s="116" t="s">
        <v>1</v>
      </c>
      <c r="K53" s="116" t="s">
        <v>2</v>
      </c>
      <c r="L53" s="116" t="s">
        <v>3</v>
      </c>
      <c r="M53" s="227" t="s">
        <v>159</v>
      </c>
      <c r="N53" s="116" t="s">
        <v>10</v>
      </c>
      <c r="O53" s="116" t="s">
        <v>11</v>
      </c>
      <c r="P53" s="116" t="s">
        <v>12</v>
      </c>
      <c r="Q53" s="227" t="s">
        <v>174</v>
      </c>
      <c r="R53" s="116" t="s">
        <v>175</v>
      </c>
      <c r="S53" s="21"/>
    </row>
    <row r="54" spans="1:19" ht="15" customHeight="1">
      <c r="A54" s="150" t="s">
        <v>36</v>
      </c>
      <c r="B54" s="117"/>
      <c r="C54" s="117"/>
      <c r="D54" s="117"/>
      <c r="E54" s="228">
        <f>SUM(B54:D54)</f>
        <v>0</v>
      </c>
      <c r="F54" s="117"/>
      <c r="G54" s="117"/>
      <c r="H54" s="117"/>
      <c r="I54" s="228">
        <f t="shared" ref="I54:I67" si="12">SUM(F54:H54)</f>
        <v>0</v>
      </c>
      <c r="J54" s="117">
        <v>1</v>
      </c>
      <c r="K54" s="117"/>
      <c r="L54" s="117"/>
      <c r="M54" s="228">
        <f>SUM(J54:L54)</f>
        <v>1</v>
      </c>
      <c r="N54" s="117"/>
      <c r="O54" s="117"/>
      <c r="P54" s="117"/>
      <c r="Q54" s="228">
        <f>SUM(N54:P54)</f>
        <v>0</v>
      </c>
      <c r="R54" s="118">
        <f t="shared" ref="R54:R67" si="13">M54+I54+E54+Q54</f>
        <v>1</v>
      </c>
      <c r="S54" s="21"/>
    </row>
    <row r="55" spans="1:19" ht="15" customHeight="1">
      <c r="A55" s="150" t="s">
        <v>37</v>
      </c>
      <c r="B55" s="117"/>
      <c r="C55" s="117">
        <v>2</v>
      </c>
      <c r="D55" s="117"/>
      <c r="E55" s="228">
        <f t="shared" ref="E55:E67" si="14">SUM(B55:D55)</f>
        <v>2</v>
      </c>
      <c r="F55" s="117"/>
      <c r="G55" s="117"/>
      <c r="H55" s="117"/>
      <c r="I55" s="228">
        <f t="shared" si="12"/>
        <v>0</v>
      </c>
      <c r="J55" s="117"/>
      <c r="K55" s="117"/>
      <c r="L55" s="117">
        <v>3</v>
      </c>
      <c r="M55" s="228">
        <f t="shared" ref="M55:M66" si="15">SUM(J55:L55)</f>
        <v>3</v>
      </c>
      <c r="N55" s="117"/>
      <c r="O55" s="117"/>
      <c r="P55" s="117"/>
      <c r="Q55" s="228">
        <f t="shared" ref="Q55:Q67" si="16">SUM(N55:P55)</f>
        <v>0</v>
      </c>
      <c r="R55" s="118">
        <f t="shared" si="13"/>
        <v>5</v>
      </c>
      <c r="S55" s="21"/>
    </row>
    <row r="56" spans="1:19" ht="15" customHeight="1">
      <c r="A56" s="150" t="s">
        <v>83</v>
      </c>
      <c r="B56" s="117"/>
      <c r="C56" s="117"/>
      <c r="D56" s="117"/>
      <c r="E56" s="228">
        <f t="shared" si="14"/>
        <v>0</v>
      </c>
      <c r="F56" s="117"/>
      <c r="G56" s="117"/>
      <c r="H56" s="117"/>
      <c r="I56" s="228">
        <f t="shared" si="12"/>
        <v>0</v>
      </c>
      <c r="J56" s="117"/>
      <c r="K56" s="117"/>
      <c r="L56" s="117"/>
      <c r="M56" s="228">
        <f t="shared" si="15"/>
        <v>0</v>
      </c>
      <c r="N56" s="117"/>
      <c r="O56" s="117"/>
      <c r="P56" s="117"/>
      <c r="Q56" s="228">
        <f t="shared" si="16"/>
        <v>0</v>
      </c>
      <c r="R56" s="118">
        <f t="shared" si="13"/>
        <v>0</v>
      </c>
      <c r="S56" s="21"/>
    </row>
    <row r="57" spans="1:19" ht="15" customHeight="1">
      <c r="A57" s="150" t="s">
        <v>38</v>
      </c>
      <c r="B57" s="117">
        <v>1</v>
      </c>
      <c r="C57" s="117"/>
      <c r="D57" s="117"/>
      <c r="E57" s="228">
        <f t="shared" si="14"/>
        <v>1</v>
      </c>
      <c r="F57" s="117">
        <v>2</v>
      </c>
      <c r="G57" s="117">
        <v>3</v>
      </c>
      <c r="H57" s="117">
        <v>2</v>
      </c>
      <c r="I57" s="228">
        <f t="shared" si="12"/>
        <v>7</v>
      </c>
      <c r="J57" s="117">
        <v>2</v>
      </c>
      <c r="K57" s="117"/>
      <c r="L57" s="117">
        <v>1</v>
      </c>
      <c r="M57" s="228">
        <f t="shared" si="15"/>
        <v>3</v>
      </c>
      <c r="N57" s="117"/>
      <c r="O57" s="117"/>
      <c r="P57" s="117"/>
      <c r="Q57" s="228">
        <f t="shared" si="16"/>
        <v>0</v>
      </c>
      <c r="R57" s="118">
        <f t="shared" si="13"/>
        <v>11</v>
      </c>
      <c r="S57" s="21"/>
    </row>
    <row r="58" spans="1:19" ht="15" customHeight="1">
      <c r="A58" s="150" t="s">
        <v>23</v>
      </c>
      <c r="B58" s="117"/>
      <c r="C58" s="117"/>
      <c r="D58" s="117"/>
      <c r="E58" s="228">
        <f t="shared" si="14"/>
        <v>0</v>
      </c>
      <c r="F58" s="117">
        <v>2</v>
      </c>
      <c r="G58" s="117"/>
      <c r="H58" s="117"/>
      <c r="I58" s="228">
        <f t="shared" si="12"/>
        <v>2</v>
      </c>
      <c r="J58" s="117">
        <v>1</v>
      </c>
      <c r="K58" s="117"/>
      <c r="L58" s="117"/>
      <c r="M58" s="228">
        <f t="shared" si="15"/>
        <v>1</v>
      </c>
      <c r="N58" s="117"/>
      <c r="O58" s="117"/>
      <c r="P58" s="117"/>
      <c r="Q58" s="228">
        <f t="shared" si="16"/>
        <v>0</v>
      </c>
      <c r="R58" s="118">
        <f t="shared" si="13"/>
        <v>3</v>
      </c>
      <c r="S58" s="21"/>
    </row>
    <row r="59" spans="1:19" ht="15" customHeight="1">
      <c r="A59" s="150" t="s">
        <v>29</v>
      </c>
      <c r="B59" s="117"/>
      <c r="C59" s="117"/>
      <c r="D59" s="117"/>
      <c r="E59" s="228">
        <f t="shared" si="14"/>
        <v>0</v>
      </c>
      <c r="F59" s="117"/>
      <c r="G59" s="117"/>
      <c r="H59" s="117"/>
      <c r="I59" s="228">
        <f t="shared" si="12"/>
        <v>0</v>
      </c>
      <c r="J59" s="117"/>
      <c r="K59" s="117"/>
      <c r="L59" s="117"/>
      <c r="M59" s="228">
        <f t="shared" si="15"/>
        <v>0</v>
      </c>
      <c r="N59" s="117"/>
      <c r="O59" s="117"/>
      <c r="P59" s="117"/>
      <c r="Q59" s="228">
        <f t="shared" si="16"/>
        <v>0</v>
      </c>
      <c r="R59" s="118">
        <f t="shared" si="13"/>
        <v>0</v>
      </c>
      <c r="S59" s="21"/>
    </row>
    <row r="60" spans="1:19" ht="15" customHeight="1">
      <c r="A60" s="150" t="s">
        <v>24</v>
      </c>
      <c r="B60" s="117"/>
      <c r="C60" s="117"/>
      <c r="D60" s="117"/>
      <c r="E60" s="228">
        <f t="shared" si="14"/>
        <v>0</v>
      </c>
      <c r="F60" s="117"/>
      <c r="G60" s="117"/>
      <c r="H60" s="117"/>
      <c r="I60" s="228">
        <f t="shared" si="12"/>
        <v>0</v>
      </c>
      <c r="J60" s="117"/>
      <c r="K60" s="117"/>
      <c r="L60" s="117">
        <v>1</v>
      </c>
      <c r="M60" s="228">
        <f t="shared" si="15"/>
        <v>1</v>
      </c>
      <c r="N60" s="117"/>
      <c r="O60" s="117"/>
      <c r="P60" s="117"/>
      <c r="Q60" s="228">
        <f t="shared" si="16"/>
        <v>0</v>
      </c>
      <c r="R60" s="118">
        <f t="shared" si="13"/>
        <v>1</v>
      </c>
      <c r="S60" s="21"/>
    </row>
    <row r="61" spans="1:19" ht="15" customHeight="1">
      <c r="A61" s="150" t="s">
        <v>28</v>
      </c>
      <c r="B61" s="117"/>
      <c r="C61" s="117"/>
      <c r="D61" s="117"/>
      <c r="E61" s="228">
        <f t="shared" si="14"/>
        <v>0</v>
      </c>
      <c r="F61" s="117"/>
      <c r="G61" s="117"/>
      <c r="H61" s="117"/>
      <c r="I61" s="228">
        <f t="shared" si="12"/>
        <v>0</v>
      </c>
      <c r="J61" s="117"/>
      <c r="K61" s="117"/>
      <c r="L61" s="117"/>
      <c r="M61" s="228">
        <f t="shared" si="15"/>
        <v>0</v>
      </c>
      <c r="N61" s="117"/>
      <c r="O61" s="117"/>
      <c r="P61" s="117"/>
      <c r="Q61" s="228">
        <f t="shared" si="16"/>
        <v>0</v>
      </c>
      <c r="R61" s="118">
        <f t="shared" si="13"/>
        <v>0</v>
      </c>
      <c r="S61" s="21"/>
    </row>
    <row r="62" spans="1:19" ht="15" customHeight="1">
      <c r="A62" s="150" t="s">
        <v>216</v>
      </c>
      <c r="B62" s="117"/>
      <c r="C62" s="117">
        <v>1</v>
      </c>
      <c r="D62" s="117"/>
      <c r="E62" s="228"/>
      <c r="F62" s="117"/>
      <c r="G62" s="117"/>
      <c r="H62" s="117"/>
      <c r="I62" s="228"/>
      <c r="J62" s="117"/>
      <c r="K62" s="117">
        <v>1</v>
      </c>
      <c r="L62" s="117"/>
      <c r="M62" s="228"/>
      <c r="N62" s="117"/>
      <c r="O62" s="117"/>
      <c r="P62" s="117"/>
      <c r="Q62" s="228"/>
      <c r="R62" s="118">
        <f t="shared" si="13"/>
        <v>0</v>
      </c>
      <c r="S62" s="21"/>
    </row>
    <row r="63" spans="1:19" ht="15" customHeight="1">
      <c r="A63" s="150" t="s">
        <v>247</v>
      </c>
      <c r="B63" s="117"/>
      <c r="C63" s="117"/>
      <c r="D63" s="117"/>
      <c r="E63" s="228"/>
      <c r="F63" s="117"/>
      <c r="G63" s="117"/>
      <c r="H63" s="117"/>
      <c r="I63" s="228"/>
      <c r="J63" s="117"/>
      <c r="K63" s="117"/>
      <c r="L63" s="117"/>
      <c r="M63" s="228"/>
      <c r="N63" s="117"/>
      <c r="O63" s="117"/>
      <c r="P63" s="117"/>
      <c r="Q63" s="228"/>
      <c r="R63" s="118">
        <f t="shared" si="13"/>
        <v>0</v>
      </c>
      <c r="S63" s="21"/>
    </row>
    <row r="64" spans="1:19" ht="15" customHeight="1">
      <c r="A64" s="150" t="s">
        <v>25</v>
      </c>
      <c r="B64" s="117"/>
      <c r="C64" s="117"/>
      <c r="D64" s="117"/>
      <c r="E64" s="228">
        <f t="shared" si="14"/>
        <v>0</v>
      </c>
      <c r="F64" s="117"/>
      <c r="G64" s="117"/>
      <c r="H64" s="117"/>
      <c r="I64" s="228">
        <f t="shared" si="12"/>
        <v>0</v>
      </c>
      <c r="J64" s="117"/>
      <c r="K64" s="117"/>
      <c r="L64" s="117"/>
      <c r="M64" s="228">
        <f t="shared" si="15"/>
        <v>0</v>
      </c>
      <c r="N64" s="117"/>
      <c r="O64" s="117"/>
      <c r="P64" s="117"/>
      <c r="Q64" s="228">
        <f t="shared" si="16"/>
        <v>0</v>
      </c>
      <c r="R64" s="118">
        <f t="shared" si="13"/>
        <v>0</v>
      </c>
      <c r="S64" s="21"/>
    </row>
    <row r="65" spans="1:19" ht="15" customHeight="1">
      <c r="A65" s="150" t="s">
        <v>84</v>
      </c>
      <c r="B65" s="117"/>
      <c r="C65" s="117"/>
      <c r="D65" s="117"/>
      <c r="E65" s="228">
        <f t="shared" si="14"/>
        <v>0</v>
      </c>
      <c r="F65" s="117"/>
      <c r="G65" s="117"/>
      <c r="H65" s="117"/>
      <c r="I65" s="228">
        <f t="shared" si="12"/>
        <v>0</v>
      </c>
      <c r="J65" s="117"/>
      <c r="K65" s="117">
        <v>1</v>
      </c>
      <c r="L65" s="117"/>
      <c r="M65" s="228">
        <f t="shared" si="15"/>
        <v>1</v>
      </c>
      <c r="N65" s="117"/>
      <c r="O65" s="117"/>
      <c r="P65" s="117"/>
      <c r="Q65" s="228">
        <f t="shared" si="16"/>
        <v>0</v>
      </c>
      <c r="R65" s="118">
        <f t="shared" si="13"/>
        <v>1</v>
      </c>
      <c r="S65" s="21"/>
    </row>
    <row r="66" spans="1:19" ht="15" customHeight="1">
      <c r="A66" s="150" t="s">
        <v>35</v>
      </c>
      <c r="B66" s="117"/>
      <c r="C66" s="117"/>
      <c r="D66" s="117"/>
      <c r="E66" s="228">
        <f t="shared" si="14"/>
        <v>0</v>
      </c>
      <c r="F66" s="117"/>
      <c r="G66" s="117"/>
      <c r="H66" s="117"/>
      <c r="I66" s="228">
        <f t="shared" si="12"/>
        <v>0</v>
      </c>
      <c r="J66" s="117"/>
      <c r="K66" s="117"/>
      <c r="L66" s="117"/>
      <c r="M66" s="228">
        <f t="shared" si="15"/>
        <v>0</v>
      </c>
      <c r="N66" s="117"/>
      <c r="O66" s="117"/>
      <c r="P66" s="117"/>
      <c r="Q66" s="228">
        <f t="shared" si="16"/>
        <v>0</v>
      </c>
      <c r="R66" s="118">
        <f t="shared" si="13"/>
        <v>0</v>
      </c>
      <c r="S66" s="21"/>
    </row>
    <row r="67" spans="1:19" ht="15" customHeight="1">
      <c r="A67" s="150" t="s">
        <v>26</v>
      </c>
      <c r="B67" s="117">
        <f>SUM(B54:B66)</f>
        <v>1</v>
      </c>
      <c r="C67" s="117">
        <f>SUM(C54:C66)</f>
        <v>3</v>
      </c>
      <c r="D67" s="117">
        <f>SUM(D54:D66)</f>
        <v>0</v>
      </c>
      <c r="E67" s="228">
        <f t="shared" si="14"/>
        <v>4</v>
      </c>
      <c r="F67" s="117">
        <f>SUM(F54:F66)</f>
        <v>4</v>
      </c>
      <c r="G67" s="117">
        <f>SUM(G54:G66)</f>
        <v>3</v>
      </c>
      <c r="H67" s="117">
        <f>SUM(H54:H66)</f>
        <v>2</v>
      </c>
      <c r="I67" s="228">
        <f t="shared" si="12"/>
        <v>9</v>
      </c>
      <c r="J67" s="117">
        <f>SUM(J54:J66)</f>
        <v>4</v>
      </c>
      <c r="K67" s="117">
        <f>SUM(K54:K66)</f>
        <v>2</v>
      </c>
      <c r="L67" s="117">
        <f>SUM(L54:L66)</f>
        <v>5</v>
      </c>
      <c r="M67" s="228">
        <f>SUM(J67:L67)</f>
        <v>11</v>
      </c>
      <c r="N67" s="117">
        <f>SUM(N54:N66)</f>
        <v>0</v>
      </c>
      <c r="O67" s="117">
        <f>SUM(O54:O66)</f>
        <v>0</v>
      </c>
      <c r="P67" s="117">
        <f>SUM(P54:P66)</f>
        <v>0</v>
      </c>
      <c r="Q67" s="228">
        <f t="shared" si="16"/>
        <v>0</v>
      </c>
      <c r="R67" s="118">
        <f t="shared" si="13"/>
        <v>24</v>
      </c>
      <c r="S67" s="21"/>
    </row>
    <row r="68" spans="1:19" ht="13.5" thickBot="1"/>
    <row r="69" spans="1:19" ht="13.5" thickBot="1">
      <c r="A69" s="179" t="s">
        <v>115</v>
      </c>
      <c r="B69" s="180" t="s">
        <v>7</v>
      </c>
      <c r="C69" s="180" t="s">
        <v>8</v>
      </c>
      <c r="D69" s="180" t="s">
        <v>9</v>
      </c>
      <c r="E69" s="180" t="s">
        <v>173</v>
      </c>
      <c r="F69" s="180" t="s">
        <v>4</v>
      </c>
      <c r="G69" s="180" t="s">
        <v>5</v>
      </c>
      <c r="H69" s="180" t="s">
        <v>6</v>
      </c>
      <c r="I69" s="180" t="s">
        <v>172</v>
      </c>
      <c r="J69" s="180" t="s">
        <v>1</v>
      </c>
      <c r="K69" s="180" t="s">
        <v>2</v>
      </c>
      <c r="L69" s="180" t="s">
        <v>3</v>
      </c>
      <c r="M69" s="169" t="s">
        <v>183</v>
      </c>
      <c r="N69" s="180" t="s">
        <v>116</v>
      </c>
      <c r="O69" s="180" t="s">
        <v>11</v>
      </c>
      <c r="P69" s="180" t="s">
        <v>12</v>
      </c>
      <c r="Q69" s="180" t="s">
        <v>174</v>
      </c>
      <c r="R69" s="169" t="s">
        <v>117</v>
      </c>
    </row>
    <row r="70" spans="1:19" ht="13.5" thickTop="1">
      <c r="A70" s="181" t="s">
        <v>118</v>
      </c>
      <c r="B70" s="172">
        <v>2</v>
      </c>
      <c r="C70" s="172">
        <v>4</v>
      </c>
      <c r="D70" s="172"/>
      <c r="E70" s="260">
        <f>SUM(B70:D70)</f>
        <v>6</v>
      </c>
      <c r="F70" s="172">
        <v>2</v>
      </c>
      <c r="G70" s="172">
        <v>3</v>
      </c>
      <c r="H70" s="172">
        <v>5</v>
      </c>
      <c r="I70" s="260">
        <f>SUM(F70:H70)</f>
        <v>10</v>
      </c>
      <c r="J70" s="172">
        <v>3</v>
      </c>
      <c r="K70" s="172">
        <v>4</v>
      </c>
      <c r="L70" s="172">
        <v>6</v>
      </c>
      <c r="M70" s="260">
        <f>SUM(J70:L70)</f>
        <v>13</v>
      </c>
      <c r="N70" s="172"/>
      <c r="O70" s="172"/>
      <c r="P70" s="172"/>
      <c r="Q70" s="260">
        <f>SUM(N70:P70)</f>
        <v>0</v>
      </c>
      <c r="R70" s="260">
        <f>M70+I70+E70+Q70</f>
        <v>29</v>
      </c>
      <c r="S70" s="71"/>
    </row>
    <row r="71" spans="1:19">
      <c r="A71" s="182" t="s">
        <v>119</v>
      </c>
      <c r="B71" s="173">
        <v>2</v>
      </c>
      <c r="C71" s="173">
        <v>3</v>
      </c>
      <c r="D71" s="173"/>
      <c r="E71" s="260">
        <f>SUM(B71:D71)</f>
        <v>5</v>
      </c>
      <c r="F71" s="173">
        <v>2</v>
      </c>
      <c r="G71" s="173">
        <v>1</v>
      </c>
      <c r="H71" s="173">
        <v>0</v>
      </c>
      <c r="I71" s="260">
        <f>SUM(F71:H71)</f>
        <v>3</v>
      </c>
      <c r="J71" s="173">
        <v>5</v>
      </c>
      <c r="K71" s="173">
        <v>4</v>
      </c>
      <c r="L71" s="173">
        <v>2</v>
      </c>
      <c r="M71" s="260">
        <f>SUM(J71:L71)</f>
        <v>11</v>
      </c>
      <c r="N71" s="173"/>
      <c r="O71" s="173"/>
      <c r="P71" s="173"/>
      <c r="Q71" s="260">
        <f>SUM(N71:P71)</f>
        <v>0</v>
      </c>
      <c r="R71" s="260">
        <f>M71+I71+E71+Q71</f>
        <v>19</v>
      </c>
      <c r="S71" s="71"/>
    </row>
    <row r="72" spans="1:19">
      <c r="A72" s="182" t="s">
        <v>120</v>
      </c>
      <c r="B72" s="173">
        <v>704</v>
      </c>
      <c r="C72" s="173">
        <v>718</v>
      </c>
      <c r="D72" s="173"/>
      <c r="E72" s="261"/>
      <c r="F72" s="173">
        <v>663</v>
      </c>
      <c r="G72" s="173">
        <v>670</v>
      </c>
      <c r="H72" s="173">
        <v>680</v>
      </c>
      <c r="I72" s="261"/>
      <c r="J72" s="173">
        <v>612</v>
      </c>
      <c r="K72" s="173">
        <v>632</v>
      </c>
      <c r="L72" s="173">
        <v>644</v>
      </c>
      <c r="M72" s="261"/>
      <c r="N72" s="173"/>
      <c r="O72" s="173"/>
      <c r="P72" s="173"/>
      <c r="Q72" s="261"/>
      <c r="R72" s="261"/>
      <c r="S72" s="71"/>
    </row>
    <row r="73" spans="1:19">
      <c r="A73" s="182" t="s">
        <v>121</v>
      </c>
      <c r="B73" s="173">
        <v>15</v>
      </c>
      <c r="C73" s="173">
        <v>15</v>
      </c>
      <c r="D73" s="173"/>
      <c r="E73" s="261"/>
      <c r="F73" s="173">
        <v>9</v>
      </c>
      <c r="G73" s="173">
        <v>8</v>
      </c>
      <c r="H73" s="173">
        <v>8</v>
      </c>
      <c r="I73" s="261"/>
      <c r="J73" s="173">
        <v>9</v>
      </c>
      <c r="K73" s="173">
        <v>3</v>
      </c>
      <c r="L73" s="173">
        <v>8</v>
      </c>
      <c r="M73" s="261"/>
      <c r="N73" s="173"/>
      <c r="O73" s="173"/>
      <c r="P73" s="173"/>
      <c r="Q73" s="261"/>
      <c r="R73" s="261"/>
      <c r="S73" s="71"/>
    </row>
    <row r="74" spans="1:19">
      <c r="A74" s="182" t="s">
        <v>182</v>
      </c>
      <c r="B74" s="173">
        <v>27</v>
      </c>
      <c r="C74" s="173">
        <v>31</v>
      </c>
      <c r="D74" s="173"/>
      <c r="E74" s="261"/>
      <c r="F74" s="173">
        <v>30</v>
      </c>
      <c r="G74" s="173">
        <v>30</v>
      </c>
      <c r="H74" s="173">
        <v>29</v>
      </c>
      <c r="I74" s="261"/>
      <c r="J74" s="173">
        <v>131</v>
      </c>
      <c r="K74" s="173">
        <v>32</v>
      </c>
      <c r="L74" s="173">
        <v>34</v>
      </c>
      <c r="M74" s="261"/>
      <c r="N74" s="173"/>
      <c r="O74" s="173"/>
      <c r="P74" s="173"/>
      <c r="Q74" s="261"/>
      <c r="R74" s="261"/>
      <c r="S74" s="71"/>
    </row>
    <row r="75" spans="1:19">
      <c r="A75" s="182" t="s">
        <v>122</v>
      </c>
      <c r="B75" s="183">
        <f t="shared" ref="B75:C75" si="17">SUM(B72:B74)</f>
        <v>746</v>
      </c>
      <c r="C75" s="183">
        <f t="shared" si="17"/>
        <v>764</v>
      </c>
      <c r="D75" s="183"/>
      <c r="E75" s="262"/>
      <c r="F75" s="183">
        <f t="shared" ref="F75:H75" si="18">SUM(F72:F74)</f>
        <v>702</v>
      </c>
      <c r="G75" s="183">
        <f t="shared" si="18"/>
        <v>708</v>
      </c>
      <c r="H75" s="183">
        <f t="shared" si="18"/>
        <v>717</v>
      </c>
      <c r="I75" s="262"/>
      <c r="J75" s="183">
        <v>751</v>
      </c>
      <c r="K75" s="183">
        <v>666</v>
      </c>
      <c r="L75" s="183">
        <v>686</v>
      </c>
      <c r="M75" s="262"/>
      <c r="N75" s="183"/>
      <c r="O75" s="183"/>
      <c r="P75" s="183"/>
      <c r="Q75" s="262"/>
      <c r="R75" s="262"/>
      <c r="S75" s="71"/>
    </row>
    <row r="76" spans="1:19" ht="13.5" thickBot="1">
      <c r="A76" s="184" t="s">
        <v>123</v>
      </c>
      <c r="B76" s="174">
        <v>1</v>
      </c>
      <c r="C76" s="174">
        <v>3</v>
      </c>
      <c r="D76" s="174"/>
      <c r="E76" s="260">
        <f>SUM(B76:D76)</f>
        <v>4</v>
      </c>
      <c r="F76" s="174">
        <v>4</v>
      </c>
      <c r="G76" s="174">
        <v>3</v>
      </c>
      <c r="H76" s="174">
        <v>2</v>
      </c>
      <c r="I76" s="260">
        <f>SUM(F76:H76)</f>
        <v>9</v>
      </c>
      <c r="J76" s="174">
        <v>4</v>
      </c>
      <c r="K76" s="174">
        <v>2</v>
      </c>
      <c r="L76" s="174">
        <v>5</v>
      </c>
      <c r="M76" s="260">
        <f>SUM(J76:L76)</f>
        <v>11</v>
      </c>
      <c r="N76" s="174"/>
      <c r="O76" s="174"/>
      <c r="P76" s="174"/>
      <c r="Q76" s="260">
        <f>SUM(N76:P76)</f>
        <v>0</v>
      </c>
      <c r="R76" s="260">
        <f>M76+I76+E76+Q76</f>
        <v>24</v>
      </c>
      <c r="S76" s="71"/>
    </row>
    <row r="77" spans="1:19" ht="13.5" thickTop="1">
      <c r="A77" s="185" t="s">
        <v>185</v>
      </c>
      <c r="B77" s="175">
        <v>25</v>
      </c>
      <c r="C77" s="175">
        <v>25</v>
      </c>
      <c r="D77" s="175"/>
      <c r="E77" s="260">
        <f>SUM(B77:D77)</f>
        <v>50</v>
      </c>
      <c r="F77" s="175">
        <v>11</v>
      </c>
      <c r="G77" s="175">
        <v>20</v>
      </c>
      <c r="H77" s="175">
        <v>29</v>
      </c>
      <c r="I77" s="260">
        <f>SUM(F77:H77)</f>
        <v>60</v>
      </c>
      <c r="J77" s="175">
        <v>13</v>
      </c>
      <c r="K77" s="175">
        <v>29</v>
      </c>
      <c r="L77" s="175">
        <v>20</v>
      </c>
      <c r="M77" s="260">
        <f>SUM(J77:L77)</f>
        <v>62</v>
      </c>
      <c r="N77" s="175"/>
      <c r="O77" s="175"/>
      <c r="P77" s="175"/>
      <c r="Q77" s="260">
        <f>SUM(N77:P77)</f>
        <v>0</v>
      </c>
      <c r="R77" s="260">
        <f>M77+I77+E77+Q77</f>
        <v>172</v>
      </c>
      <c r="S77" s="71"/>
    </row>
    <row r="78" spans="1:19">
      <c r="A78" s="182" t="s">
        <v>124</v>
      </c>
      <c r="B78" s="173">
        <v>18</v>
      </c>
      <c r="C78" s="173">
        <v>14</v>
      </c>
      <c r="D78" s="173"/>
      <c r="E78" s="263"/>
      <c r="F78" s="173">
        <v>6</v>
      </c>
      <c r="G78" s="173">
        <v>5</v>
      </c>
      <c r="H78" s="173">
        <v>8</v>
      </c>
      <c r="I78" s="263"/>
      <c r="J78" s="173">
        <v>3</v>
      </c>
      <c r="K78" s="173">
        <v>5</v>
      </c>
      <c r="L78" s="173">
        <v>9</v>
      </c>
      <c r="M78" s="263"/>
      <c r="N78" s="173"/>
      <c r="O78" s="173"/>
      <c r="P78" s="173"/>
      <c r="Q78" s="263"/>
      <c r="R78" s="263"/>
      <c r="S78" s="71"/>
    </row>
    <row r="79" spans="1:19">
      <c r="A79" s="182" t="s">
        <v>125</v>
      </c>
      <c r="B79" s="173">
        <v>6</v>
      </c>
      <c r="C79" s="173">
        <v>6</v>
      </c>
      <c r="D79" s="173"/>
      <c r="E79" s="264"/>
      <c r="F79" s="173">
        <v>3</v>
      </c>
      <c r="G79" s="173">
        <v>6</v>
      </c>
      <c r="H79" s="173">
        <v>12</v>
      </c>
      <c r="I79" s="264"/>
      <c r="J79" s="173">
        <v>7</v>
      </c>
      <c r="K79" s="173">
        <v>8</v>
      </c>
      <c r="L79" s="173">
        <v>4</v>
      </c>
      <c r="M79" s="264"/>
      <c r="N79" s="173"/>
      <c r="O79" s="173"/>
      <c r="P79" s="173"/>
      <c r="Q79" s="264"/>
      <c r="R79" s="264"/>
      <c r="S79" s="71"/>
    </row>
    <row r="80" spans="1:19" ht="13.5" thickBot="1">
      <c r="A80" s="186" t="s">
        <v>126</v>
      </c>
      <c r="B80" s="176">
        <v>7</v>
      </c>
      <c r="C80" s="176">
        <v>25</v>
      </c>
      <c r="D80" s="176"/>
      <c r="E80" s="265"/>
      <c r="F80" s="176">
        <v>12</v>
      </c>
      <c r="G80" s="176">
        <v>15</v>
      </c>
      <c r="H80" s="176">
        <v>14</v>
      </c>
      <c r="I80" s="265"/>
      <c r="J80" s="176">
        <v>6</v>
      </c>
      <c r="K80" s="176">
        <v>19</v>
      </c>
      <c r="L80" s="176">
        <v>11</v>
      </c>
      <c r="M80" s="265"/>
      <c r="N80" s="176"/>
      <c r="O80" s="176"/>
      <c r="P80" s="176"/>
      <c r="Q80" s="265"/>
      <c r="R80" s="265"/>
      <c r="S80" s="71"/>
    </row>
    <row r="81" spans="1:19" ht="13.5" thickTop="1">
      <c r="A81" s="181" t="s">
        <v>127</v>
      </c>
      <c r="B81" s="172">
        <v>11</v>
      </c>
      <c r="C81" s="172">
        <v>23</v>
      </c>
      <c r="D81" s="172"/>
      <c r="E81" s="260">
        <f>SUM(B81:D81)</f>
        <v>34</v>
      </c>
      <c r="F81" s="172">
        <v>30</v>
      </c>
      <c r="G81" s="172">
        <v>22</v>
      </c>
      <c r="H81" s="172">
        <v>17</v>
      </c>
      <c r="I81" s="260">
        <f>SUM(F81:H81)</f>
        <v>69</v>
      </c>
      <c r="J81" s="172">
        <v>24</v>
      </c>
      <c r="K81" s="172">
        <v>27</v>
      </c>
      <c r="L81" s="172">
        <v>28</v>
      </c>
      <c r="M81" s="260">
        <f>SUM(J81:L81)</f>
        <v>79</v>
      </c>
      <c r="N81" s="172"/>
      <c r="O81" s="172"/>
      <c r="P81" s="172"/>
      <c r="Q81" s="260">
        <f>SUM(N81:P81)</f>
        <v>0</v>
      </c>
      <c r="R81" s="260">
        <f>M81+I81+E81+Q81</f>
        <v>182</v>
      </c>
      <c r="S81" s="71"/>
    </row>
    <row r="82" spans="1:19">
      <c r="A82" s="182" t="s">
        <v>128</v>
      </c>
      <c r="B82" s="173">
        <v>20</v>
      </c>
      <c r="C82" s="173">
        <v>1</v>
      </c>
      <c r="D82" s="173"/>
      <c r="E82" s="260">
        <f t="shared" ref="E82:E88" si="19">SUM(B82:D82)</f>
        <v>21</v>
      </c>
      <c r="F82" s="173">
        <v>1</v>
      </c>
      <c r="G82" s="173">
        <v>1</v>
      </c>
      <c r="H82" s="173">
        <v>1</v>
      </c>
      <c r="I82" s="260">
        <f t="shared" ref="I82:I88" si="20">SUM(F82:H82)</f>
        <v>3</v>
      </c>
      <c r="J82" s="173">
        <v>2</v>
      </c>
      <c r="K82" s="173">
        <v>20</v>
      </c>
      <c r="L82" s="173">
        <v>0</v>
      </c>
      <c r="M82" s="260">
        <f t="shared" ref="M82:M88" si="21">SUM(J82:L82)</f>
        <v>22</v>
      </c>
      <c r="N82" s="173"/>
      <c r="O82" s="173"/>
      <c r="P82" s="173"/>
      <c r="Q82" s="260">
        <f t="shared" ref="Q82:Q88" si="22">SUM(N82:P82)</f>
        <v>0</v>
      </c>
      <c r="R82" s="260">
        <f>M82+I82+E82+Q82</f>
        <v>46</v>
      </c>
      <c r="S82" s="71"/>
    </row>
    <row r="83" spans="1:19" ht="13.5" thickBot="1">
      <c r="A83" s="184" t="s">
        <v>129</v>
      </c>
      <c r="B83" s="174">
        <v>0</v>
      </c>
      <c r="C83" s="174">
        <v>0</v>
      </c>
      <c r="D83" s="174"/>
      <c r="E83" s="260">
        <f t="shared" si="19"/>
        <v>0</v>
      </c>
      <c r="F83" s="174">
        <v>0</v>
      </c>
      <c r="G83" s="174">
        <v>0</v>
      </c>
      <c r="H83" s="174">
        <v>0</v>
      </c>
      <c r="I83" s="260">
        <f t="shared" si="20"/>
        <v>0</v>
      </c>
      <c r="J83" s="174">
        <v>0</v>
      </c>
      <c r="K83" s="174">
        <v>0</v>
      </c>
      <c r="L83" s="174">
        <v>0</v>
      </c>
      <c r="M83" s="260">
        <f t="shared" si="21"/>
        <v>0</v>
      </c>
      <c r="N83" s="174"/>
      <c r="O83" s="174"/>
      <c r="P83" s="174"/>
      <c r="Q83" s="260">
        <f t="shared" si="22"/>
        <v>0</v>
      </c>
      <c r="R83" s="260">
        <f>M83+I83+E83+Q83</f>
        <v>0</v>
      </c>
      <c r="S83" s="71"/>
    </row>
    <row r="84" spans="1:19" ht="14.25" thickTop="1" thickBot="1">
      <c r="A84" s="184" t="s">
        <v>130</v>
      </c>
      <c r="B84" s="174">
        <v>0</v>
      </c>
      <c r="C84" s="174">
        <v>0</v>
      </c>
      <c r="D84" s="174"/>
      <c r="E84" s="260">
        <f t="shared" si="19"/>
        <v>0</v>
      </c>
      <c r="F84" s="174">
        <v>0</v>
      </c>
      <c r="G84" s="174">
        <v>0</v>
      </c>
      <c r="H84" s="174">
        <v>1</v>
      </c>
      <c r="I84" s="260">
        <f t="shared" si="20"/>
        <v>1</v>
      </c>
      <c r="J84" s="174">
        <v>2</v>
      </c>
      <c r="K84" s="174">
        <v>2</v>
      </c>
      <c r="L84" s="174">
        <v>0</v>
      </c>
      <c r="M84" s="260">
        <f t="shared" si="21"/>
        <v>4</v>
      </c>
      <c r="N84" s="174"/>
      <c r="O84" s="174"/>
      <c r="P84" s="174"/>
      <c r="Q84" s="260">
        <f t="shared" si="22"/>
        <v>0</v>
      </c>
      <c r="R84" s="260">
        <f>M84+I84+E84+Q84</f>
        <v>5</v>
      </c>
      <c r="S84" s="71"/>
    </row>
    <row r="85" spans="1:19" ht="13.5" thickTop="1">
      <c r="A85" s="255" t="s">
        <v>131</v>
      </c>
      <c r="B85" s="193">
        <v>29</v>
      </c>
      <c r="C85" s="193">
        <v>26</v>
      </c>
      <c r="D85" s="258"/>
      <c r="E85" s="170"/>
      <c r="F85" s="193">
        <v>15</v>
      </c>
      <c r="G85" s="193">
        <v>19</v>
      </c>
      <c r="H85" s="193">
        <v>22</v>
      </c>
      <c r="I85" s="170"/>
      <c r="J85" s="193">
        <v>11</v>
      </c>
      <c r="K85" s="193">
        <v>11</v>
      </c>
      <c r="L85" s="193">
        <v>17</v>
      </c>
      <c r="M85" s="170"/>
      <c r="N85" s="193"/>
      <c r="O85" s="193"/>
      <c r="P85" s="193"/>
      <c r="Q85" s="170"/>
      <c r="R85" s="170"/>
      <c r="S85" s="71"/>
    </row>
    <row r="86" spans="1:19">
      <c r="A86" s="256" t="s">
        <v>132</v>
      </c>
      <c r="B86" s="194">
        <v>19</v>
      </c>
      <c r="C86" s="194">
        <v>25</v>
      </c>
      <c r="D86" s="259"/>
      <c r="E86" s="260">
        <f t="shared" si="19"/>
        <v>44</v>
      </c>
      <c r="F86" s="194">
        <v>26</v>
      </c>
      <c r="G86" s="194">
        <v>20</v>
      </c>
      <c r="H86" s="194">
        <v>23</v>
      </c>
      <c r="I86" s="260">
        <f t="shared" si="20"/>
        <v>69</v>
      </c>
      <c r="J86" s="194">
        <v>29</v>
      </c>
      <c r="K86" s="194">
        <v>43</v>
      </c>
      <c r="L86" s="194">
        <v>32</v>
      </c>
      <c r="M86" s="260">
        <f t="shared" si="21"/>
        <v>104</v>
      </c>
      <c r="N86" s="194"/>
      <c r="O86" s="194"/>
      <c r="P86" s="194"/>
      <c r="Q86" s="260">
        <f t="shared" si="22"/>
        <v>0</v>
      </c>
      <c r="R86" s="260">
        <f>M86+I86+E86+Q86</f>
        <v>217</v>
      </c>
      <c r="S86" s="71"/>
    </row>
    <row r="87" spans="1:19">
      <c r="A87" s="256" t="s">
        <v>133</v>
      </c>
      <c r="B87" s="194">
        <v>8</v>
      </c>
      <c r="C87" s="194">
        <v>7</v>
      </c>
      <c r="D87" s="259"/>
      <c r="E87" s="260">
        <f t="shared" si="19"/>
        <v>15</v>
      </c>
      <c r="F87" s="194">
        <v>10</v>
      </c>
      <c r="G87" s="194">
        <v>6</v>
      </c>
      <c r="H87" s="194">
        <v>13</v>
      </c>
      <c r="I87" s="260">
        <f t="shared" si="20"/>
        <v>29</v>
      </c>
      <c r="J87" s="194">
        <v>17</v>
      </c>
      <c r="K87" s="194">
        <v>16</v>
      </c>
      <c r="L87" s="194">
        <v>11</v>
      </c>
      <c r="M87" s="260">
        <f t="shared" si="21"/>
        <v>44</v>
      </c>
      <c r="N87" s="194"/>
      <c r="O87" s="177"/>
      <c r="P87" s="207"/>
      <c r="Q87" s="260">
        <f t="shared" si="22"/>
        <v>0</v>
      </c>
      <c r="R87" s="260">
        <f>M87+I87+E87+Q87</f>
        <v>88</v>
      </c>
      <c r="S87" s="71"/>
    </row>
    <row r="88" spans="1:19">
      <c r="A88" s="256" t="s">
        <v>134</v>
      </c>
      <c r="B88" s="194">
        <v>5</v>
      </c>
      <c r="C88" s="194">
        <v>21</v>
      </c>
      <c r="D88" s="259"/>
      <c r="E88" s="260">
        <f t="shared" si="19"/>
        <v>26</v>
      </c>
      <c r="F88" s="194">
        <v>17</v>
      </c>
      <c r="G88" s="194">
        <v>15</v>
      </c>
      <c r="H88" s="194">
        <v>12</v>
      </c>
      <c r="I88" s="260">
        <f t="shared" si="20"/>
        <v>44</v>
      </c>
      <c r="J88" s="194">
        <v>16</v>
      </c>
      <c r="K88" s="194">
        <v>30</v>
      </c>
      <c r="L88" s="194">
        <v>17</v>
      </c>
      <c r="M88" s="260">
        <f t="shared" si="21"/>
        <v>63</v>
      </c>
      <c r="N88" s="194"/>
      <c r="O88" s="177"/>
      <c r="P88" s="207"/>
      <c r="Q88" s="260">
        <f t="shared" si="22"/>
        <v>0</v>
      </c>
      <c r="R88" s="260">
        <f>M88+I88+E88+Q88</f>
        <v>133</v>
      </c>
      <c r="S88" s="171">
        <f>R88/P90</f>
        <v>1</v>
      </c>
    </row>
    <row r="89" spans="1:19" ht="13.5" thickBot="1">
      <c r="A89" s="257" t="s">
        <v>135</v>
      </c>
      <c r="B89" s="196">
        <v>3</v>
      </c>
      <c r="C89" s="196">
        <v>3</v>
      </c>
      <c r="D89" s="202"/>
      <c r="E89" s="266"/>
      <c r="F89" s="196">
        <v>3</v>
      </c>
      <c r="G89" s="196">
        <v>3</v>
      </c>
      <c r="H89" s="196">
        <v>3</v>
      </c>
      <c r="I89" s="266"/>
      <c r="J89" s="196">
        <v>0</v>
      </c>
      <c r="K89" s="196">
        <v>0</v>
      </c>
      <c r="L89" s="196">
        <v>1</v>
      </c>
      <c r="M89" s="266"/>
      <c r="N89" s="196"/>
      <c r="O89" s="178"/>
      <c r="P89" s="208"/>
      <c r="Q89" s="266"/>
      <c r="R89" s="266"/>
      <c r="S89" s="171">
        <f>R89/P90</f>
        <v>0</v>
      </c>
    </row>
    <row r="90" spans="1:19" ht="13.5" thickTop="1">
      <c r="A9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187">
        <f>SUM(R88:R89)</f>
        <v>133</v>
      </c>
      <c r="Q90" s="71"/>
      <c r="R90" s="71"/>
    </row>
  </sheetData>
  <mergeCells count="52">
    <mergeCell ref="J1:L1"/>
    <mergeCell ref="F1:H1"/>
    <mergeCell ref="B1:D1"/>
    <mergeCell ref="N1:P1"/>
    <mergeCell ref="N50:Q50"/>
    <mergeCell ref="N40:Q40"/>
    <mergeCell ref="N41:Q41"/>
    <mergeCell ref="N42:Q42"/>
    <mergeCell ref="N43:Q43"/>
    <mergeCell ref="N44:Q44"/>
    <mergeCell ref="B45:E45"/>
    <mergeCell ref="B49:E49"/>
    <mergeCell ref="B50:E50"/>
    <mergeCell ref="J41:M41"/>
    <mergeCell ref="J42:M42"/>
    <mergeCell ref="J43:M43"/>
    <mergeCell ref="B51:E51"/>
    <mergeCell ref="F45:I45"/>
    <mergeCell ref="F46:I46"/>
    <mergeCell ref="F47:I47"/>
    <mergeCell ref="F50:I50"/>
    <mergeCell ref="F48:I48"/>
    <mergeCell ref="F49:I49"/>
    <mergeCell ref="F51:I51"/>
    <mergeCell ref="B46:E46"/>
    <mergeCell ref="B47:E47"/>
    <mergeCell ref="B48:E48"/>
    <mergeCell ref="N51:Q51"/>
    <mergeCell ref="N45:Q45"/>
    <mergeCell ref="N46:Q46"/>
    <mergeCell ref="N47:Q47"/>
    <mergeCell ref="N48:Q48"/>
    <mergeCell ref="N49:Q49"/>
    <mergeCell ref="F43:I43"/>
    <mergeCell ref="F44:I44"/>
    <mergeCell ref="J44:M44"/>
    <mergeCell ref="F40:I40"/>
    <mergeCell ref="F41:I41"/>
    <mergeCell ref="F42:I42"/>
    <mergeCell ref="J40:M40"/>
    <mergeCell ref="B40:E40"/>
    <mergeCell ref="B41:E41"/>
    <mergeCell ref="B42:E42"/>
    <mergeCell ref="B43:E43"/>
    <mergeCell ref="B44:E44"/>
    <mergeCell ref="J50:M50"/>
    <mergeCell ref="J51:M51"/>
    <mergeCell ref="J45:M45"/>
    <mergeCell ref="J46:M46"/>
    <mergeCell ref="J47:M47"/>
    <mergeCell ref="J48:M48"/>
    <mergeCell ref="J49:M49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58"/>
  <sheetViews>
    <sheetView zoomScale="85" zoomScaleNormal="85" workbookViewId="0">
      <selection activeCell="E12" sqref="E12"/>
    </sheetView>
  </sheetViews>
  <sheetFormatPr defaultRowHeight="12.75"/>
  <cols>
    <col min="1" max="1" width="39" style="151" customWidth="1"/>
    <col min="2" max="4" width="13.140625" style="152" customWidth="1"/>
    <col min="5" max="5" width="13.42578125" style="152" customWidth="1"/>
    <col min="6" max="6" width="11.28515625" style="152" customWidth="1"/>
    <col min="7" max="7" width="13" style="152" customWidth="1"/>
    <col min="8" max="8" width="15" style="152" customWidth="1"/>
    <col min="9" max="9" width="11.28515625" style="152" customWidth="1"/>
    <col min="10" max="13" width="12" style="152" customWidth="1"/>
    <col min="14" max="14" width="12.140625" style="152" customWidth="1"/>
    <col min="15" max="15" width="13" style="152" customWidth="1"/>
    <col min="16" max="17" width="12.7109375" style="152" customWidth="1"/>
    <col min="18" max="18" width="13" style="152" customWidth="1"/>
    <col min="19" max="19" width="9.140625" style="152"/>
    <col min="20" max="25" width="7.42578125" style="163" customWidth="1"/>
    <col min="26" max="27" width="9.140625" style="154"/>
    <col min="28" max="16384" width="9.140625" style="13"/>
  </cols>
  <sheetData>
    <row r="1" spans="1:27" ht="15" customHeight="1">
      <c r="A1" s="32" t="s">
        <v>86</v>
      </c>
      <c r="B1" s="213"/>
      <c r="C1" s="213"/>
      <c r="D1" s="213"/>
      <c r="E1" s="213"/>
      <c r="F1" s="213"/>
      <c r="G1" s="213"/>
      <c r="H1" s="213"/>
      <c r="I1" s="213"/>
      <c r="J1" s="506" t="s">
        <v>114</v>
      </c>
      <c r="K1" s="507"/>
      <c r="L1" s="507"/>
      <c r="M1" s="507"/>
      <c r="N1" s="213"/>
      <c r="O1" s="213"/>
      <c r="P1" s="213"/>
      <c r="Q1" s="213"/>
      <c r="R1" s="214"/>
      <c r="T1" s="153"/>
      <c r="U1" s="153"/>
      <c r="V1" s="153"/>
      <c r="W1" s="153"/>
      <c r="X1" s="153"/>
      <c r="Y1" s="153"/>
    </row>
    <row r="2" spans="1:27" ht="15" customHeight="1">
      <c r="A2" s="115" t="s">
        <v>0</v>
      </c>
      <c r="B2" s="116" t="s">
        <v>7</v>
      </c>
      <c r="C2" s="116" t="s">
        <v>8</v>
      </c>
      <c r="D2" s="116" t="s">
        <v>9</v>
      </c>
      <c r="E2" s="116"/>
      <c r="F2" s="116" t="s">
        <v>4</v>
      </c>
      <c r="G2" s="116" t="s">
        <v>5</v>
      </c>
      <c r="H2" s="116" t="s">
        <v>6</v>
      </c>
      <c r="I2" s="116"/>
      <c r="J2" s="116" t="s">
        <v>1</v>
      </c>
      <c r="K2" s="116" t="s">
        <v>2</v>
      </c>
      <c r="L2" s="116" t="s">
        <v>3</v>
      </c>
      <c r="M2" s="221" t="s">
        <v>159</v>
      </c>
      <c r="N2" s="116" t="s">
        <v>10</v>
      </c>
      <c r="O2" s="116" t="s">
        <v>11</v>
      </c>
      <c r="P2" s="116" t="s">
        <v>12</v>
      </c>
      <c r="Q2" s="116"/>
      <c r="R2" s="116" t="s">
        <v>13</v>
      </c>
      <c r="S2" s="155"/>
      <c r="T2" s="154"/>
      <c r="U2" s="154"/>
      <c r="V2" s="154"/>
      <c r="W2" s="154"/>
      <c r="X2" s="154"/>
      <c r="Y2" s="154"/>
    </row>
    <row r="3" spans="1:27" ht="15" customHeigh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55"/>
      <c r="T3" s="154"/>
      <c r="U3" s="154"/>
      <c r="V3" s="154"/>
      <c r="W3" s="154"/>
      <c r="X3" s="154"/>
      <c r="Y3" s="154"/>
    </row>
    <row r="4" spans="1:27" ht="15" customHeight="1">
      <c r="A4" s="117" t="s">
        <v>48</v>
      </c>
      <c r="B4" s="165">
        <f>'Target 2016'!I4</f>
        <v>24800</v>
      </c>
      <c r="C4" s="165">
        <f>'Target 2016'!J4</f>
        <v>31000</v>
      </c>
      <c r="D4" s="165">
        <f>'Target 2016'!K4</f>
        <v>37200</v>
      </c>
      <c r="E4" s="165">
        <f>SUM(B4:D4)</f>
        <v>93000</v>
      </c>
      <c r="F4" s="165">
        <f>'Target 2016'!F4</f>
        <v>30600</v>
      </c>
      <c r="G4" s="165">
        <f>'Target 2016'!G4</f>
        <v>34000</v>
      </c>
      <c r="H4" s="165">
        <f>'Target 2016'!H4</f>
        <v>37400</v>
      </c>
      <c r="I4" s="165"/>
      <c r="J4" s="165">
        <f>'Target 2016'!C4</f>
        <v>30600</v>
      </c>
      <c r="K4" s="165">
        <f>'Target 2016'!D4</f>
        <v>34000</v>
      </c>
      <c r="L4" s="165">
        <f>'Target 2016'!E4</f>
        <v>37400</v>
      </c>
      <c r="M4" s="222">
        <f>SUM(J4:L4)</f>
        <v>102000</v>
      </c>
      <c r="N4" s="165">
        <f>'Target 2016'!L4</f>
        <v>0</v>
      </c>
      <c r="O4" s="165">
        <f>'Target 2016'!M4</f>
        <v>0</v>
      </c>
      <c r="P4" s="165">
        <f>'Target 2016'!N4</f>
        <v>0</v>
      </c>
      <c r="Q4" s="165"/>
      <c r="R4" s="118">
        <f>SUM(J4:M4)</f>
        <v>204000</v>
      </c>
      <c r="S4" s="155"/>
      <c r="T4" s="154"/>
      <c r="U4" s="154"/>
      <c r="V4" s="154"/>
      <c r="W4" s="154"/>
      <c r="X4" s="154"/>
      <c r="Y4" s="154"/>
    </row>
    <row r="5" spans="1:27" ht="15" customHeight="1">
      <c r="A5" s="119" t="s">
        <v>47</v>
      </c>
      <c r="B5" s="92">
        <f>B4</f>
        <v>24800</v>
      </c>
      <c r="C5" s="92">
        <f>C4+B5</f>
        <v>55800</v>
      </c>
      <c r="D5" s="92">
        <f>D4+C5</f>
        <v>93000</v>
      </c>
      <c r="E5" s="92"/>
      <c r="F5" s="92">
        <f>F4</f>
        <v>30600</v>
      </c>
      <c r="G5" s="92">
        <f>G4+F5</f>
        <v>64600</v>
      </c>
      <c r="H5" s="92">
        <f>H4+G5</f>
        <v>102000</v>
      </c>
      <c r="I5" s="92"/>
      <c r="J5" s="92">
        <f>J4</f>
        <v>30600</v>
      </c>
      <c r="K5" s="92">
        <f>K4+J5</f>
        <v>64600</v>
      </c>
      <c r="L5" s="92">
        <f>L4+K5</f>
        <v>102000</v>
      </c>
      <c r="M5" s="92"/>
      <c r="N5" s="92">
        <f>N4</f>
        <v>0</v>
      </c>
      <c r="O5" s="92">
        <f>O4+N5</f>
        <v>0</v>
      </c>
      <c r="P5" s="92">
        <f>P4+O5</f>
        <v>0</v>
      </c>
      <c r="Q5" s="92"/>
      <c r="R5" s="120"/>
      <c r="S5" s="155"/>
      <c r="T5" s="154"/>
      <c r="U5" s="154"/>
      <c r="V5" s="154"/>
      <c r="W5" s="154"/>
      <c r="X5" s="154"/>
      <c r="Y5" s="154"/>
    </row>
    <row r="6" spans="1:27" ht="15" customHeight="1">
      <c r="A6" s="121" t="s">
        <v>49</v>
      </c>
      <c r="B6" s="29">
        <f>SUMIF(VII!A:A,$A$1,VII!I:I)</f>
        <v>33089.341999999997</v>
      </c>
      <c r="C6" s="29">
        <f>SUMIF(VIII!A:A,$A$1,VIII!I:I)</f>
        <v>20209.9545</v>
      </c>
      <c r="D6" s="29">
        <f>SUMIF(IX!A:A,$A$1,IX!I:I)</f>
        <v>27964.456900000001</v>
      </c>
      <c r="E6" s="29"/>
      <c r="F6" s="29">
        <f>SUMIF(IV!A:A,$A$1,IV!I:I)</f>
        <v>28725.235000000001</v>
      </c>
      <c r="G6" s="29">
        <f>SUMIF(V!A:A,$A$1,V!I:I)</f>
        <v>29156.626100000001</v>
      </c>
      <c r="H6" s="29">
        <f>SUMIF(VI!A:A,$A$1,VI!I:I)</f>
        <v>51538.469299999997</v>
      </c>
      <c r="I6" s="29"/>
      <c r="J6" s="93">
        <f>SUMIF(I!A:A,$A$1,I!I:I)</f>
        <v>25307.0491</v>
      </c>
      <c r="K6" s="272">
        <f>SUMIF(II!A:A,$A$1,II!I:I)</f>
        <v>31035.348600000001</v>
      </c>
      <c r="L6" s="272">
        <f>SUMIF(III!A:A,$A$1,III!I:I)</f>
        <v>40846.220800000003</v>
      </c>
      <c r="M6" s="222">
        <f>SUM(J6:L6)</f>
        <v>97188.618500000011</v>
      </c>
      <c r="N6" s="29">
        <f>SUMIF(X!A:A,$A$1,X!I:I)</f>
        <v>0</v>
      </c>
      <c r="O6" s="29">
        <f>SUMIF(XI!A:A,$A$1,XI!I:I)</f>
        <v>0</v>
      </c>
      <c r="P6" s="29">
        <f>SUMIF(XII!A:A,$A$1,XII!I:I)</f>
        <v>0</v>
      </c>
      <c r="Q6" s="29"/>
      <c r="R6" s="122">
        <f>J6+K6+L6+F6+G6+H6+B6+C6+D6+N6+O6+P6</f>
        <v>287872.7023</v>
      </c>
      <c r="S6" s="155"/>
      <c r="T6" s="154"/>
      <c r="U6" s="154"/>
      <c r="V6" s="154"/>
      <c r="W6" s="154"/>
      <c r="X6" s="154"/>
      <c r="Y6" s="154"/>
    </row>
    <row r="7" spans="1:27" ht="15" customHeight="1">
      <c r="A7" s="119" t="s">
        <v>50</v>
      </c>
      <c r="B7" s="92">
        <f>B6</f>
        <v>33089.341999999997</v>
      </c>
      <c r="C7" s="92">
        <f>C6+B7</f>
        <v>53299.296499999997</v>
      </c>
      <c r="D7" s="92">
        <f>D6+C7</f>
        <v>81263.753400000001</v>
      </c>
      <c r="E7" s="92"/>
      <c r="F7" s="92">
        <f>F6</f>
        <v>28725.235000000001</v>
      </c>
      <c r="G7" s="92">
        <f>G6+F7</f>
        <v>57881.861100000002</v>
      </c>
      <c r="H7" s="92">
        <f>H6+G7</f>
        <v>109420.33040000001</v>
      </c>
      <c r="I7" s="92"/>
      <c r="J7" s="92">
        <f>J6</f>
        <v>25307.0491</v>
      </c>
      <c r="K7" s="92">
        <f>K6+J7</f>
        <v>56342.397700000001</v>
      </c>
      <c r="L7" s="92">
        <f>L6+K7</f>
        <v>97188.618500000011</v>
      </c>
      <c r="M7" s="92"/>
      <c r="N7" s="92">
        <f>N6</f>
        <v>0</v>
      </c>
      <c r="O7" s="92">
        <f>O6+N7</f>
        <v>0</v>
      </c>
      <c r="P7" s="92">
        <f>P6+O7</f>
        <v>0</v>
      </c>
      <c r="Q7" s="92"/>
      <c r="R7" s="120"/>
      <c r="S7" s="155"/>
      <c r="T7" s="154"/>
      <c r="U7" s="154"/>
      <c r="V7" s="154"/>
      <c r="W7" s="154"/>
      <c r="X7" s="154"/>
      <c r="Y7" s="154"/>
    </row>
    <row r="8" spans="1:27" ht="15" customHeight="1">
      <c r="A8" s="123" t="s">
        <v>51</v>
      </c>
      <c r="B8" s="94">
        <f t="shared" ref="B8:D9" si="0">B6/B4</f>
        <v>1.3342476612903225</v>
      </c>
      <c r="C8" s="94">
        <f t="shared" si="0"/>
        <v>0.65193401612903223</v>
      </c>
      <c r="D8" s="94">
        <f t="shared" si="0"/>
        <v>0.75173271236559147</v>
      </c>
      <c r="E8" s="94"/>
      <c r="F8" s="94">
        <f t="shared" ref="F8:H9" si="1">F6/F4</f>
        <v>0.93873316993464051</v>
      </c>
      <c r="G8" s="94">
        <f t="shared" si="1"/>
        <v>0.85754782647058825</v>
      </c>
      <c r="H8" s="94">
        <f t="shared" si="1"/>
        <v>1.3780339385026736</v>
      </c>
      <c r="I8" s="94"/>
      <c r="J8" s="94">
        <f t="shared" ref="J8:L9" si="2">J6/J4</f>
        <v>0.82702774836601312</v>
      </c>
      <c r="K8" s="94">
        <f t="shared" si="2"/>
        <v>0.91280437058823538</v>
      </c>
      <c r="L8" s="94">
        <f t="shared" si="2"/>
        <v>1.0921449411764708</v>
      </c>
      <c r="M8" s="94"/>
      <c r="N8" s="94" t="e">
        <f t="shared" ref="N8:P9" si="3">N6/N4</f>
        <v>#DIV/0!</v>
      </c>
      <c r="O8" s="94" t="e">
        <f t="shared" si="3"/>
        <v>#DIV/0!</v>
      </c>
      <c r="P8" s="94" t="e">
        <f t="shared" si="3"/>
        <v>#DIV/0!</v>
      </c>
      <c r="Q8" s="94"/>
      <c r="R8" s="124"/>
      <c r="S8" s="155"/>
      <c r="T8" s="154"/>
      <c r="U8" s="154"/>
      <c r="V8" s="154"/>
      <c r="W8" s="154"/>
      <c r="X8" s="154"/>
      <c r="Y8" s="154"/>
    </row>
    <row r="9" spans="1:27" s="15" customFormat="1" ht="15" customHeight="1">
      <c r="A9" s="123" t="s">
        <v>52</v>
      </c>
      <c r="B9" s="94">
        <f t="shared" si="0"/>
        <v>1.3342476612903225</v>
      </c>
      <c r="C9" s="94">
        <f t="shared" si="0"/>
        <v>0.95518452508960572</v>
      </c>
      <c r="D9" s="94">
        <f t="shared" si="0"/>
        <v>0.87380380000000002</v>
      </c>
      <c r="E9" s="94"/>
      <c r="F9" s="94">
        <f t="shared" si="1"/>
        <v>0.93873316993464051</v>
      </c>
      <c r="G9" s="94">
        <f t="shared" si="1"/>
        <v>0.89600404179566562</v>
      </c>
      <c r="H9" s="94">
        <f t="shared" si="1"/>
        <v>1.072748337254902</v>
      </c>
      <c r="I9" s="94"/>
      <c r="J9" s="94">
        <f t="shared" si="2"/>
        <v>0.82702774836601312</v>
      </c>
      <c r="K9" s="94">
        <f t="shared" si="2"/>
        <v>0.87217333900928795</v>
      </c>
      <c r="L9" s="94">
        <f t="shared" si="2"/>
        <v>0.95282959313725502</v>
      </c>
      <c r="M9" s="94"/>
      <c r="N9" s="94" t="e">
        <f t="shared" si="3"/>
        <v>#DIV/0!</v>
      </c>
      <c r="O9" s="94" t="e">
        <f t="shared" si="3"/>
        <v>#DIV/0!</v>
      </c>
      <c r="P9" s="94" t="e">
        <f t="shared" si="3"/>
        <v>#DIV/0!</v>
      </c>
      <c r="Q9" s="94"/>
      <c r="R9" s="125"/>
      <c r="S9" s="156"/>
      <c r="T9" s="157"/>
      <c r="U9" s="157"/>
      <c r="V9" s="157"/>
      <c r="W9" s="157"/>
      <c r="X9" s="157"/>
      <c r="Y9" s="157"/>
      <c r="Z9" s="157"/>
      <c r="AA9" s="157"/>
    </row>
    <row r="10" spans="1:27" s="24" customFormat="1" ht="15" customHeight="1">
      <c r="A10" s="119" t="s">
        <v>60</v>
      </c>
      <c r="B10" s="92">
        <f>B7-B5</f>
        <v>8289.3419999999969</v>
      </c>
      <c r="C10" s="92">
        <f>C7-C5</f>
        <v>-2500.7035000000033</v>
      </c>
      <c r="D10" s="92">
        <f>D7-D5</f>
        <v>-11736.246599999999</v>
      </c>
      <c r="E10" s="92"/>
      <c r="F10" s="92">
        <f>F7-F5</f>
        <v>-1874.7649999999994</v>
      </c>
      <c r="G10" s="92">
        <f>G7-G5</f>
        <v>-6718.1388999999981</v>
      </c>
      <c r="H10" s="92">
        <f>H7-H5</f>
        <v>7420.3304000000062</v>
      </c>
      <c r="I10" s="92"/>
      <c r="J10" s="92">
        <f>J7-J5</f>
        <v>-5292.9508999999998</v>
      </c>
      <c r="K10" s="92">
        <f>K7-K5</f>
        <v>-8257.6022999999986</v>
      </c>
      <c r="L10" s="92">
        <f>L7-L5</f>
        <v>-4811.3814999999886</v>
      </c>
      <c r="M10" s="92"/>
      <c r="N10" s="92">
        <f>N7-N5</f>
        <v>0</v>
      </c>
      <c r="O10" s="92">
        <f>O7-O5</f>
        <v>0</v>
      </c>
      <c r="P10" s="92">
        <f>P7-P5</f>
        <v>0</v>
      </c>
      <c r="Q10" s="92"/>
      <c r="R10" s="126"/>
      <c r="S10" s="158"/>
      <c r="T10" s="159"/>
      <c r="U10" s="159"/>
      <c r="V10" s="159"/>
      <c r="W10" s="159"/>
      <c r="X10" s="159"/>
      <c r="Y10" s="159"/>
      <c r="Z10" s="159"/>
      <c r="AA10" s="159"/>
    </row>
    <row r="11" spans="1:27" ht="15" customHeight="1">
      <c r="A11" s="117" t="s">
        <v>53</v>
      </c>
      <c r="B11" s="165">
        <f>'Target 2016'!I14</f>
        <v>60000</v>
      </c>
      <c r="C11" s="165">
        <f>'Target 2016'!J14</f>
        <v>75000</v>
      </c>
      <c r="D11" s="165">
        <f>'Target 2016'!K14</f>
        <v>90000</v>
      </c>
      <c r="E11" s="165">
        <f>SUM(B11:D11)</f>
        <v>225000</v>
      </c>
      <c r="F11" s="165">
        <f>'Target 2016'!F14</f>
        <v>74700</v>
      </c>
      <c r="G11" s="165">
        <f>'Target 2016'!G14</f>
        <v>83000</v>
      </c>
      <c r="H11" s="165">
        <f>'Target 2016'!H14</f>
        <v>91300</v>
      </c>
      <c r="I11" s="165"/>
      <c r="J11" s="165">
        <f>'Target 2016'!C14</f>
        <v>74700</v>
      </c>
      <c r="K11" s="165">
        <f>'Target 2016'!D14</f>
        <v>83000</v>
      </c>
      <c r="L11" s="165">
        <f>'Target 2016'!E14</f>
        <v>91300.000000000015</v>
      </c>
      <c r="M11" s="222">
        <f>SUM(J11:L11)</f>
        <v>249000</v>
      </c>
      <c r="N11" s="165">
        <f>'Target 2016'!L14</f>
        <v>0</v>
      </c>
      <c r="O11" s="165">
        <f>'Target 2016'!M14</f>
        <v>0</v>
      </c>
      <c r="P11" s="165">
        <f>'Target 2016'!N14</f>
        <v>0</v>
      </c>
      <c r="Q11" s="165"/>
      <c r="R11" s="118">
        <f>SUM(J11:M11)</f>
        <v>498000</v>
      </c>
      <c r="S11" s="155"/>
      <c r="T11" s="154"/>
      <c r="U11" s="154"/>
      <c r="V11" s="154"/>
      <c r="W11" s="154"/>
      <c r="X11" s="154"/>
      <c r="Y11" s="154"/>
    </row>
    <row r="12" spans="1:27" s="21" customFormat="1" ht="15" customHeight="1">
      <c r="A12" s="119" t="s">
        <v>54</v>
      </c>
      <c r="B12" s="92">
        <f>B11</f>
        <v>60000</v>
      </c>
      <c r="C12" s="92">
        <f>C11+B12</f>
        <v>135000</v>
      </c>
      <c r="D12" s="92">
        <f>D11+C12</f>
        <v>225000</v>
      </c>
      <c r="E12" s="92"/>
      <c r="F12" s="92">
        <f>F11</f>
        <v>74700</v>
      </c>
      <c r="G12" s="92">
        <f>G11+F12</f>
        <v>157700</v>
      </c>
      <c r="H12" s="92">
        <f>H11+G12</f>
        <v>249000</v>
      </c>
      <c r="I12" s="92"/>
      <c r="J12" s="92">
        <f>J11</f>
        <v>74700</v>
      </c>
      <c r="K12" s="92">
        <f>K11+J12</f>
        <v>157700</v>
      </c>
      <c r="L12" s="92">
        <f>L11+K12</f>
        <v>249000</v>
      </c>
      <c r="M12" s="92"/>
      <c r="N12" s="92">
        <f>N11</f>
        <v>0</v>
      </c>
      <c r="O12" s="92">
        <f>O11+N12</f>
        <v>0</v>
      </c>
      <c r="P12" s="92">
        <f>P11+O12</f>
        <v>0</v>
      </c>
      <c r="Q12" s="92"/>
      <c r="R12" s="124"/>
      <c r="S12" s="155"/>
      <c r="T12" s="155"/>
      <c r="U12" s="155"/>
      <c r="V12" s="155"/>
      <c r="W12" s="155"/>
      <c r="X12" s="155"/>
      <c r="Y12" s="155"/>
      <c r="Z12" s="155"/>
      <c r="AA12" s="155"/>
    </row>
    <row r="13" spans="1:27" ht="15" customHeight="1">
      <c r="A13" s="121" t="s">
        <v>55</v>
      </c>
      <c r="B13" s="29">
        <f>SUMIF(VII!A:A,$A$1,VII!G:G)</f>
        <v>67324.63</v>
      </c>
      <c r="C13" s="29">
        <f>SUMIF(VIII!A:A,$A$1,VIII!G:G)</f>
        <v>58748.51</v>
      </c>
      <c r="D13" s="29">
        <f>SUMIF(IX!A:A,$A$1,IX!G:G)</f>
        <v>63213.2</v>
      </c>
      <c r="E13" s="29"/>
      <c r="F13" s="29">
        <f>SUMIF(IV!A:A,$A$1,IV!G:G)</f>
        <v>80696.490000000005</v>
      </c>
      <c r="G13" s="29">
        <f>SUMIF(V!A:A,$A$1,V!G:G)</f>
        <v>60374.55</v>
      </c>
      <c r="H13" s="29">
        <f>SUMIF(VI!A:A,$A$1,VI!G:G)</f>
        <v>115420.08</v>
      </c>
      <c r="I13" s="29"/>
      <c r="J13" s="273">
        <f>SUMIF(I!A:A,$A$1,I!G:G)</f>
        <v>56403.7</v>
      </c>
      <c r="K13" s="272">
        <f>SUMIF(II!A:A,$A$1,II!G:G)</f>
        <v>79920.679999999993</v>
      </c>
      <c r="L13" s="272">
        <f>SUMIF(III!A:A,$A$1,III!G:G)</f>
        <v>100730.43</v>
      </c>
      <c r="M13" s="222">
        <f>SUM(J13:L13)</f>
        <v>237054.81</v>
      </c>
      <c r="N13" s="29">
        <f>SUMIF(X!A:A,$A$1,X!G:G)</f>
        <v>0</v>
      </c>
      <c r="O13" s="29">
        <f>SUMIF(XI!A:A,$A$1,XI!G:G)</f>
        <v>0</v>
      </c>
      <c r="P13" s="29">
        <f>SUMIF(XII!A:A,$A$1,XII!G:G)</f>
        <v>0</v>
      </c>
      <c r="Q13" s="29"/>
      <c r="R13" s="122">
        <f>SUM(J13:M13)</f>
        <v>474109.62</v>
      </c>
      <c r="S13" s="155"/>
      <c r="T13" s="154"/>
      <c r="U13" s="154"/>
      <c r="V13" s="154"/>
      <c r="W13" s="154"/>
      <c r="X13" s="154"/>
      <c r="Y13" s="154"/>
    </row>
    <row r="14" spans="1:27" customFormat="1">
      <c r="A14" s="119" t="s">
        <v>56</v>
      </c>
      <c r="B14" s="92">
        <f>B13</f>
        <v>67324.63</v>
      </c>
      <c r="C14" s="92">
        <f>C13+B14</f>
        <v>126073.14000000001</v>
      </c>
      <c r="D14" s="92">
        <f>D13+C14</f>
        <v>189286.34000000003</v>
      </c>
      <c r="E14" s="92"/>
      <c r="F14" s="92">
        <f>F13</f>
        <v>80696.490000000005</v>
      </c>
      <c r="G14" s="92">
        <f>G13+F14</f>
        <v>141071.04000000001</v>
      </c>
      <c r="H14" s="92">
        <f>H13+G14</f>
        <v>256491.12</v>
      </c>
      <c r="I14" s="92"/>
      <c r="J14" s="92">
        <f>J13</f>
        <v>56403.7</v>
      </c>
      <c r="K14" s="92">
        <f>K13+J14</f>
        <v>136324.38</v>
      </c>
      <c r="L14" s="92">
        <f>L13+K14</f>
        <v>237054.81</v>
      </c>
      <c r="M14" s="92"/>
      <c r="N14" s="92">
        <f>N13</f>
        <v>0</v>
      </c>
      <c r="O14" s="92">
        <f>O13+N14</f>
        <v>0</v>
      </c>
      <c r="P14" s="92">
        <f>P13+O14</f>
        <v>0</v>
      </c>
      <c r="Q14" s="92"/>
      <c r="R14" s="120"/>
      <c r="S14" s="160"/>
      <c r="T14" s="160"/>
      <c r="U14" s="160"/>
      <c r="V14" s="160"/>
      <c r="W14" s="160"/>
      <c r="X14" s="160"/>
      <c r="Y14" s="160"/>
      <c r="Z14" s="160"/>
      <c r="AA14" s="160"/>
    </row>
    <row r="15" spans="1:27" s="15" customFormat="1" ht="15" customHeight="1">
      <c r="A15" s="123" t="s">
        <v>57</v>
      </c>
      <c r="B15" s="94">
        <f t="shared" ref="B15:D16" si="4">B13/B11</f>
        <v>1.1220771666666667</v>
      </c>
      <c r="C15" s="94">
        <f t="shared" si="4"/>
        <v>0.78331346666666668</v>
      </c>
      <c r="D15" s="94">
        <f t="shared" si="4"/>
        <v>0.70236888888888882</v>
      </c>
      <c r="E15" s="94"/>
      <c r="F15" s="94">
        <f t="shared" ref="F15:H16" si="5">F13/F11</f>
        <v>1.0802742971887551</v>
      </c>
      <c r="G15" s="94">
        <f t="shared" si="5"/>
        <v>0.72740421686746992</v>
      </c>
      <c r="H15" s="94">
        <f t="shared" si="5"/>
        <v>1.2641848849945236</v>
      </c>
      <c r="I15" s="94"/>
      <c r="J15" s="94">
        <f t="shared" ref="J15:L16" si="6">J13/J11</f>
        <v>0.75506961178045506</v>
      </c>
      <c r="K15" s="94">
        <f t="shared" si="6"/>
        <v>0.96289975903614444</v>
      </c>
      <c r="L15" s="94">
        <f t="shared" si="6"/>
        <v>1.1032905805038333</v>
      </c>
      <c r="M15" s="94"/>
      <c r="N15" s="94" t="e">
        <f t="shared" ref="N15:P16" si="7">N13/N11</f>
        <v>#DIV/0!</v>
      </c>
      <c r="O15" s="94" t="e">
        <f t="shared" si="7"/>
        <v>#DIV/0!</v>
      </c>
      <c r="P15" s="94" t="e">
        <f t="shared" si="7"/>
        <v>#DIV/0!</v>
      </c>
      <c r="Q15" s="94"/>
      <c r="R15" s="120"/>
      <c r="S15" s="156"/>
      <c r="T15" s="157"/>
      <c r="U15" s="157"/>
      <c r="V15" s="157"/>
      <c r="W15" s="157"/>
      <c r="X15" s="157"/>
      <c r="Y15" s="157"/>
      <c r="Z15" s="157"/>
      <c r="AA15" s="157"/>
    </row>
    <row r="16" spans="1:27" ht="15" customHeight="1">
      <c r="A16" s="123" t="s">
        <v>58</v>
      </c>
      <c r="B16" s="94">
        <f t="shared" si="4"/>
        <v>1.1220771666666667</v>
      </c>
      <c r="C16" s="94">
        <f t="shared" si="4"/>
        <v>0.93387511111111121</v>
      </c>
      <c r="D16" s="94">
        <f t="shared" si="4"/>
        <v>0.84127262222222232</v>
      </c>
      <c r="E16" s="94"/>
      <c r="F16" s="94">
        <f t="shared" si="5"/>
        <v>1.0802742971887551</v>
      </c>
      <c r="G16" s="94">
        <f t="shared" si="5"/>
        <v>0.89455320228281554</v>
      </c>
      <c r="H16" s="94">
        <f t="shared" si="5"/>
        <v>1.0300848192771084</v>
      </c>
      <c r="I16" s="94"/>
      <c r="J16" s="94">
        <f t="shared" si="6"/>
        <v>0.75506961178045506</v>
      </c>
      <c r="K16" s="94">
        <f t="shared" si="6"/>
        <v>0.86445389980976539</v>
      </c>
      <c r="L16" s="94">
        <f t="shared" si="6"/>
        <v>0.95202734939759037</v>
      </c>
      <c r="M16" s="94"/>
      <c r="N16" s="94" t="e">
        <f t="shared" si="7"/>
        <v>#DIV/0!</v>
      </c>
      <c r="O16" s="94" t="e">
        <f t="shared" si="7"/>
        <v>#DIV/0!</v>
      </c>
      <c r="P16" s="94" t="e">
        <f t="shared" si="7"/>
        <v>#DIV/0!</v>
      </c>
      <c r="Q16" s="94"/>
      <c r="R16" s="125"/>
      <c r="S16" s="155"/>
      <c r="T16" s="154"/>
      <c r="U16" s="154"/>
      <c r="V16" s="154"/>
      <c r="W16" s="154"/>
      <c r="X16" s="154"/>
      <c r="Y16" s="154"/>
    </row>
    <row r="17" spans="1:27" ht="15" customHeight="1">
      <c r="A17" s="119" t="s">
        <v>59</v>
      </c>
      <c r="B17" s="166">
        <f>B14-B12</f>
        <v>7324.6300000000047</v>
      </c>
      <c r="C17" s="166">
        <f>C14-C12</f>
        <v>-8926.859999999986</v>
      </c>
      <c r="D17" s="166">
        <f>D14-D12</f>
        <v>-35713.659999999974</v>
      </c>
      <c r="E17" s="166"/>
      <c r="F17" s="166">
        <f>F14-F12</f>
        <v>5996.4900000000052</v>
      </c>
      <c r="G17" s="166">
        <f>G14-G12</f>
        <v>-16628.959999999992</v>
      </c>
      <c r="H17" s="166">
        <f>H14-H12</f>
        <v>7491.1199999999953</v>
      </c>
      <c r="I17" s="166"/>
      <c r="J17" s="166">
        <f>J14-J12</f>
        <v>-18296.300000000003</v>
      </c>
      <c r="K17" s="166">
        <f>K14-K12</f>
        <v>-21375.619999999995</v>
      </c>
      <c r="L17" s="166">
        <f>L14-L12</f>
        <v>-11945.190000000002</v>
      </c>
      <c r="M17" s="166"/>
      <c r="N17" s="166">
        <f>N14-N12</f>
        <v>0</v>
      </c>
      <c r="O17" s="166">
        <f>O14-O12</f>
        <v>0</v>
      </c>
      <c r="P17" s="166">
        <f>P14-P12</f>
        <v>0</v>
      </c>
      <c r="Q17" s="166"/>
      <c r="R17" s="126"/>
      <c r="S17" s="155"/>
      <c r="T17" s="154"/>
      <c r="U17" s="154"/>
      <c r="V17" s="154"/>
      <c r="W17" s="154"/>
      <c r="X17" s="154"/>
      <c r="Y17" s="154"/>
    </row>
    <row r="18" spans="1:27" ht="15" customHeight="1">
      <c r="A18" s="127" t="s">
        <v>44</v>
      </c>
      <c r="B18" s="98">
        <f t="shared" ref="B18:D19" si="8">B6/B13</f>
        <v>0.49148939994174484</v>
      </c>
      <c r="C18" s="98">
        <f t="shared" si="8"/>
        <v>0.34400795015907637</v>
      </c>
      <c r="D18" s="98">
        <f t="shared" si="8"/>
        <v>0.44238318737225774</v>
      </c>
      <c r="E18" s="98"/>
      <c r="F18" s="98">
        <f t="shared" ref="F18:H19" si="9">F6/F13</f>
        <v>0.35596634996144194</v>
      </c>
      <c r="G18" s="98">
        <f t="shared" si="9"/>
        <v>0.48292908352940106</v>
      </c>
      <c r="H18" s="98">
        <f t="shared" si="9"/>
        <v>0.44652948862970809</v>
      </c>
      <c r="I18" s="98"/>
      <c r="J18" s="98">
        <f t="shared" ref="J18:L19" si="10">J6/J13</f>
        <v>0.44867710983499309</v>
      </c>
      <c r="K18" s="98">
        <f t="shared" si="10"/>
        <v>0.38832688360509449</v>
      </c>
      <c r="L18" s="98">
        <f t="shared" si="10"/>
        <v>0.40550031207054321</v>
      </c>
      <c r="M18" s="98"/>
      <c r="N18" s="98" t="e">
        <f t="shared" ref="N18:P19" si="11">N6/N13</f>
        <v>#DIV/0!</v>
      </c>
      <c r="O18" s="98" t="e">
        <f t="shared" si="11"/>
        <v>#DIV/0!</v>
      </c>
      <c r="P18" s="98" t="e">
        <f t="shared" si="11"/>
        <v>#DIV/0!</v>
      </c>
      <c r="Q18" s="98"/>
      <c r="R18" s="128"/>
      <c r="S18" s="155"/>
      <c r="T18" s="154"/>
      <c r="U18" s="154"/>
      <c r="V18" s="154"/>
      <c r="W18" s="154"/>
      <c r="X18" s="154"/>
      <c r="Y18" s="154"/>
    </row>
    <row r="19" spans="1:27" ht="15" customHeight="1">
      <c r="A19" s="127" t="s">
        <v>45</v>
      </c>
      <c r="B19" s="98">
        <f t="shared" si="8"/>
        <v>0.49148939994174484</v>
      </c>
      <c r="C19" s="98">
        <f t="shared" si="8"/>
        <v>0.42276488473278284</v>
      </c>
      <c r="D19" s="98">
        <f t="shared" si="8"/>
        <v>0.4293165233159455</v>
      </c>
      <c r="E19" s="98"/>
      <c r="F19" s="98">
        <f t="shared" si="9"/>
        <v>0.35596634996144194</v>
      </c>
      <c r="G19" s="98">
        <f t="shared" si="9"/>
        <v>0.41030293035338788</v>
      </c>
      <c r="H19" s="98">
        <f t="shared" si="9"/>
        <v>0.42660475107286366</v>
      </c>
      <c r="I19" s="98"/>
      <c r="J19" s="98">
        <f t="shared" si="10"/>
        <v>0.44867710983499309</v>
      </c>
      <c r="K19" s="98">
        <f t="shared" si="10"/>
        <v>0.41329656294787476</v>
      </c>
      <c r="L19" s="98">
        <f t="shared" si="10"/>
        <v>0.40998374384388153</v>
      </c>
      <c r="M19" s="98"/>
      <c r="N19" s="98" t="e">
        <f t="shared" si="11"/>
        <v>#DIV/0!</v>
      </c>
      <c r="O19" s="98" t="e">
        <f t="shared" si="11"/>
        <v>#DIV/0!</v>
      </c>
      <c r="P19" s="98" t="e">
        <f t="shared" si="11"/>
        <v>#DIV/0!</v>
      </c>
      <c r="Q19" s="98"/>
      <c r="R19" s="128"/>
      <c r="S19" s="155"/>
      <c r="T19" s="154"/>
      <c r="U19" s="154"/>
      <c r="V19" s="154"/>
      <c r="W19" s="154"/>
      <c r="X19" s="154"/>
      <c r="Y19" s="154"/>
    </row>
    <row r="20" spans="1:27" s="73" customFormat="1" ht="15" customHeight="1">
      <c r="A20" s="130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29"/>
      <c r="S20" s="161"/>
      <c r="T20" s="162"/>
      <c r="U20" s="162"/>
      <c r="V20" s="162"/>
      <c r="W20" s="162"/>
      <c r="X20" s="162"/>
      <c r="Y20" s="162"/>
      <c r="Z20" s="162"/>
      <c r="AA20" s="162"/>
    </row>
    <row r="21" spans="1:27">
      <c r="A21" s="212" t="s">
        <v>27</v>
      </c>
      <c r="B21" s="213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4"/>
      <c r="S21" s="155"/>
      <c r="T21" s="154"/>
      <c r="U21" s="154"/>
      <c r="V21" s="154"/>
      <c r="W21" s="154"/>
      <c r="X21" s="154"/>
      <c r="Y21" s="154"/>
    </row>
    <row r="22" spans="1:27">
      <c r="A22" s="150" t="s">
        <v>36</v>
      </c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>
        <f t="shared" ref="R22:R29" si="12">SUM(J22:M22)</f>
        <v>0</v>
      </c>
      <c r="S22" s="155"/>
      <c r="T22" s="154"/>
      <c r="U22" s="154"/>
      <c r="V22" s="154"/>
      <c r="W22" s="154"/>
      <c r="X22" s="154"/>
      <c r="Y22" s="154"/>
    </row>
    <row r="23" spans="1:27">
      <c r="A23" s="150" t="s">
        <v>37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>
        <f t="shared" si="12"/>
        <v>0</v>
      </c>
      <c r="S23" s="155"/>
      <c r="T23" s="154"/>
      <c r="U23" s="154"/>
      <c r="V23" s="154"/>
      <c r="W23" s="154"/>
      <c r="X23" s="154"/>
      <c r="Y23" s="154"/>
    </row>
    <row r="24" spans="1:27">
      <c r="A24" s="150" t="s">
        <v>83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>
        <f t="shared" si="12"/>
        <v>0</v>
      </c>
      <c r="S24" s="155"/>
      <c r="T24" s="154"/>
      <c r="U24" s="154"/>
      <c r="V24" s="154"/>
      <c r="W24" s="154"/>
      <c r="X24" s="154"/>
      <c r="Y24" s="154"/>
    </row>
    <row r="25" spans="1:27">
      <c r="A25" s="150" t="s">
        <v>38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>
        <v>1</v>
      </c>
      <c r="M25" s="117"/>
      <c r="N25" s="117"/>
      <c r="O25" s="117"/>
      <c r="P25" s="117"/>
      <c r="Q25" s="117"/>
      <c r="R25" s="117">
        <f t="shared" si="12"/>
        <v>1</v>
      </c>
      <c r="S25" s="155"/>
      <c r="T25" s="154"/>
      <c r="U25" s="154"/>
      <c r="V25" s="154"/>
      <c r="W25" s="154"/>
      <c r="X25" s="154"/>
      <c r="Y25" s="154"/>
    </row>
    <row r="26" spans="1:27">
      <c r="A26" s="150" t="s">
        <v>23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>
        <v>1</v>
      </c>
      <c r="M26" s="117"/>
      <c r="N26" s="117"/>
      <c r="O26" s="117"/>
      <c r="P26" s="117"/>
      <c r="Q26" s="117"/>
      <c r="R26" s="117">
        <f t="shared" si="12"/>
        <v>1</v>
      </c>
      <c r="S26" s="155"/>
      <c r="T26" s="154"/>
      <c r="U26" s="154"/>
      <c r="V26" s="154"/>
      <c r="W26" s="154"/>
      <c r="X26" s="154"/>
      <c r="Y26" s="154"/>
    </row>
    <row r="27" spans="1:27">
      <c r="A27" s="150" t="s">
        <v>29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>
        <f t="shared" si="12"/>
        <v>0</v>
      </c>
      <c r="S27" s="155"/>
      <c r="T27" s="154"/>
      <c r="U27" s="154"/>
      <c r="V27" s="154"/>
      <c r="W27" s="154"/>
      <c r="X27" s="154"/>
      <c r="Y27" s="154"/>
    </row>
    <row r="28" spans="1:27">
      <c r="A28" s="150" t="s">
        <v>24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>
        <f t="shared" si="12"/>
        <v>0</v>
      </c>
      <c r="S28" s="155"/>
      <c r="T28" s="154"/>
      <c r="U28" s="154"/>
      <c r="V28" s="154"/>
      <c r="W28" s="154"/>
      <c r="X28" s="154"/>
      <c r="Y28" s="154"/>
    </row>
    <row r="29" spans="1:27">
      <c r="A29" s="150" t="s">
        <v>28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>
        <f t="shared" si="12"/>
        <v>0</v>
      </c>
      <c r="S29" s="155"/>
      <c r="T29" s="154"/>
      <c r="U29" s="154"/>
      <c r="V29" s="154"/>
      <c r="W29" s="154"/>
      <c r="X29" s="154"/>
      <c r="Y29" s="154"/>
    </row>
    <row r="30" spans="1:27" ht="15" customHeight="1">
      <c r="A30" s="150" t="s">
        <v>216</v>
      </c>
      <c r="B30" s="117"/>
      <c r="C30" s="117"/>
      <c r="D30" s="117"/>
      <c r="E30" s="228"/>
      <c r="F30" s="117"/>
      <c r="G30" s="117"/>
      <c r="H30" s="117"/>
      <c r="I30" s="228"/>
      <c r="J30" s="117"/>
      <c r="K30" s="117"/>
      <c r="L30" s="117"/>
      <c r="M30" s="228"/>
      <c r="N30" s="117"/>
      <c r="O30" s="117"/>
      <c r="P30" s="117"/>
      <c r="Q30" s="228"/>
      <c r="R30" s="118">
        <f>M30+I30+E30+Q30</f>
        <v>0</v>
      </c>
      <c r="S30" s="21"/>
      <c r="T30" s="13"/>
      <c r="U30" s="13"/>
      <c r="V30" s="13"/>
      <c r="W30" s="13"/>
      <c r="X30" s="13"/>
      <c r="Y30" s="13"/>
      <c r="Z30" s="13"/>
      <c r="AA30" s="13"/>
    </row>
    <row r="31" spans="1:27" ht="15" customHeight="1">
      <c r="A31" s="150" t="s">
        <v>247</v>
      </c>
      <c r="B31" s="117"/>
      <c r="C31" s="117"/>
      <c r="D31" s="117"/>
      <c r="E31" s="228"/>
      <c r="F31" s="117"/>
      <c r="G31" s="117"/>
      <c r="H31" s="117"/>
      <c r="I31" s="228"/>
      <c r="J31" s="117"/>
      <c r="K31" s="117"/>
      <c r="L31" s="117"/>
      <c r="M31" s="228"/>
      <c r="N31" s="117"/>
      <c r="O31" s="117"/>
      <c r="P31" s="117"/>
      <c r="Q31" s="228"/>
      <c r="R31" s="118">
        <f>M31+I31+E31+Q31</f>
        <v>0</v>
      </c>
      <c r="S31" s="21"/>
      <c r="T31" s="13"/>
      <c r="U31" s="13"/>
      <c r="V31" s="13"/>
      <c r="W31" s="13"/>
      <c r="X31" s="13"/>
      <c r="Y31" s="13"/>
      <c r="Z31" s="13"/>
      <c r="AA31" s="13"/>
    </row>
    <row r="32" spans="1:27">
      <c r="A32" s="150" t="s">
        <v>25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>
        <f>SUM(J32:M32)</f>
        <v>0</v>
      </c>
    </row>
    <row r="33" spans="1:19">
      <c r="A33" s="150" t="s">
        <v>84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>
        <f>SUM(J33:M33)</f>
        <v>0</v>
      </c>
    </row>
    <row r="34" spans="1:19">
      <c r="A34" s="150" t="s">
        <v>35</v>
      </c>
      <c r="B34" s="117"/>
      <c r="C34" s="117"/>
      <c r="D34" s="117"/>
      <c r="E34" s="117"/>
      <c r="F34" s="117"/>
      <c r="G34" s="117"/>
      <c r="H34" s="117">
        <v>1</v>
      </c>
      <c r="I34" s="117"/>
      <c r="J34" s="117"/>
      <c r="K34" s="117"/>
      <c r="L34" s="117"/>
      <c r="M34" s="117"/>
      <c r="N34" s="117"/>
      <c r="O34" s="117"/>
      <c r="P34" s="117"/>
      <c r="Q34" s="117"/>
      <c r="R34" s="117">
        <f>SUM(J34:M34)</f>
        <v>0</v>
      </c>
    </row>
    <row r="35" spans="1:19">
      <c r="A35" s="150" t="s">
        <v>26</v>
      </c>
      <c r="B35" s="117">
        <f>SUM(B22:B34)</f>
        <v>0</v>
      </c>
      <c r="C35" s="117">
        <f>SUM(C22:C34)</f>
        <v>0</v>
      </c>
      <c r="D35" s="117">
        <f>SUM(D22:D34)</f>
        <v>0</v>
      </c>
      <c r="E35" s="117"/>
      <c r="F35" s="117">
        <f>SUM(F22:F34)</f>
        <v>0</v>
      </c>
      <c r="G35" s="117">
        <f>SUM(G22:G34)</f>
        <v>0</v>
      </c>
      <c r="H35" s="117">
        <f>SUM(H22:H34)</f>
        <v>1</v>
      </c>
      <c r="I35" s="117"/>
      <c r="J35" s="117">
        <f>SUM(J22:J34)</f>
        <v>0</v>
      </c>
      <c r="K35" s="117">
        <f>SUM(K22:K34)</f>
        <v>0</v>
      </c>
      <c r="L35" s="117">
        <f>SUM(L22:L34)</f>
        <v>2</v>
      </c>
      <c r="M35" s="117"/>
      <c r="N35" s="117">
        <f>SUM(N22:N34)</f>
        <v>0</v>
      </c>
      <c r="O35" s="117">
        <f>SUM(O22:O34)</f>
        <v>0</v>
      </c>
      <c r="P35" s="117">
        <f>SUM(P22:P34)</f>
        <v>0</v>
      </c>
      <c r="Q35" s="117"/>
      <c r="R35" s="117">
        <f>SUM(R22:R34)</f>
        <v>2</v>
      </c>
    </row>
    <row r="36" spans="1:19" ht="13.5" thickBot="1"/>
    <row r="37" spans="1:19" ht="13.5" thickBot="1">
      <c r="A37" s="179" t="s">
        <v>115</v>
      </c>
      <c r="B37" s="180" t="s">
        <v>7</v>
      </c>
      <c r="C37" s="180" t="s">
        <v>8</v>
      </c>
      <c r="D37" s="180" t="s">
        <v>9</v>
      </c>
      <c r="E37" s="180"/>
      <c r="F37" s="180" t="s">
        <v>4</v>
      </c>
      <c r="G37" s="180" t="s">
        <v>5</v>
      </c>
      <c r="H37" s="180" t="s">
        <v>6</v>
      </c>
      <c r="I37" s="180"/>
      <c r="J37" s="180" t="s">
        <v>1</v>
      </c>
      <c r="K37" s="180" t="s">
        <v>2</v>
      </c>
      <c r="L37" s="180" t="s">
        <v>3</v>
      </c>
      <c r="M37" s="180"/>
      <c r="N37" s="180" t="s">
        <v>116</v>
      </c>
      <c r="O37" s="180" t="s">
        <v>11</v>
      </c>
      <c r="P37" s="180" t="s">
        <v>12</v>
      </c>
      <c r="Q37" s="180"/>
      <c r="R37" s="169" t="s">
        <v>117</v>
      </c>
    </row>
    <row r="38" spans="1:19" ht="13.5" thickTop="1">
      <c r="A38" s="181" t="s">
        <v>118</v>
      </c>
      <c r="B38" s="172">
        <v>0</v>
      </c>
      <c r="C38" s="172">
        <v>1</v>
      </c>
      <c r="D38" s="172"/>
      <c r="E38" s="260">
        <f>SUM(B38:D38)</f>
        <v>1</v>
      </c>
      <c r="F38" s="172">
        <v>0</v>
      </c>
      <c r="G38" s="172">
        <v>0</v>
      </c>
      <c r="H38" s="172">
        <v>0</v>
      </c>
      <c r="I38" s="260">
        <f>SUM(F38:H38)</f>
        <v>0</v>
      </c>
      <c r="J38" s="466">
        <v>0</v>
      </c>
      <c r="K38" s="466">
        <v>0</v>
      </c>
      <c r="L38" s="466">
        <v>0</v>
      </c>
      <c r="M38" s="260">
        <f>SUM(J38:L38)</f>
        <v>0</v>
      </c>
      <c r="N38" s="172"/>
      <c r="O38" s="172"/>
      <c r="P38" s="172"/>
      <c r="Q38" s="260">
        <f>SUM(N38:P38)</f>
        <v>0</v>
      </c>
      <c r="R38" s="260">
        <f>M38+I38+E38+Q38</f>
        <v>1</v>
      </c>
      <c r="S38" s="71"/>
    </row>
    <row r="39" spans="1:19">
      <c r="A39" s="182" t="s">
        <v>119</v>
      </c>
      <c r="B39" s="173">
        <v>0</v>
      </c>
      <c r="C39" s="173">
        <v>0</v>
      </c>
      <c r="D39" s="173"/>
      <c r="E39" s="260">
        <f>SUM(B39:D39)</f>
        <v>0</v>
      </c>
      <c r="F39" s="173">
        <v>0</v>
      </c>
      <c r="G39" s="173">
        <v>0</v>
      </c>
      <c r="H39" s="173">
        <v>0</v>
      </c>
      <c r="I39" s="260">
        <f>SUM(F39:H39)</f>
        <v>0</v>
      </c>
      <c r="J39" s="465">
        <v>0</v>
      </c>
      <c r="K39" s="465">
        <v>0</v>
      </c>
      <c r="L39" s="465">
        <v>0</v>
      </c>
      <c r="M39" s="260">
        <f>SUM(J39:L39)</f>
        <v>0</v>
      </c>
      <c r="N39" s="173"/>
      <c r="O39" s="173"/>
      <c r="P39" s="173"/>
      <c r="Q39" s="260">
        <f>SUM(N39:P39)</f>
        <v>0</v>
      </c>
      <c r="R39" s="260">
        <f>M39+I39+E39+Q39</f>
        <v>0</v>
      </c>
      <c r="S39" s="71"/>
    </row>
    <row r="40" spans="1:19">
      <c r="A40" s="182" t="s">
        <v>120</v>
      </c>
      <c r="B40" s="173">
        <v>24</v>
      </c>
      <c r="C40" s="173">
        <v>25</v>
      </c>
      <c r="D40" s="173"/>
      <c r="E40" s="261"/>
      <c r="F40" s="173">
        <v>24</v>
      </c>
      <c r="G40" s="173">
        <v>24</v>
      </c>
      <c r="H40" s="173">
        <v>24</v>
      </c>
      <c r="I40" s="261"/>
      <c r="J40" s="465">
        <v>24</v>
      </c>
      <c r="K40" s="465">
        <v>24</v>
      </c>
      <c r="L40" s="465">
        <v>24</v>
      </c>
      <c r="M40" s="261"/>
      <c r="N40" s="173"/>
      <c r="O40" s="173"/>
      <c r="P40" s="173"/>
      <c r="Q40" s="261"/>
      <c r="R40" s="261"/>
      <c r="S40" s="71"/>
    </row>
    <row r="41" spans="1:19">
      <c r="A41" s="182" t="s">
        <v>121</v>
      </c>
      <c r="B41" s="173">
        <v>0</v>
      </c>
      <c r="C41" s="173">
        <v>0</v>
      </c>
      <c r="D41" s="173"/>
      <c r="E41" s="261"/>
      <c r="F41" s="173">
        <v>0</v>
      </c>
      <c r="G41" s="173">
        <v>0</v>
      </c>
      <c r="H41" s="173">
        <v>0</v>
      </c>
      <c r="I41" s="261"/>
      <c r="J41" s="465">
        <v>0</v>
      </c>
      <c r="K41" s="465">
        <v>0</v>
      </c>
      <c r="L41" s="465">
        <v>0</v>
      </c>
      <c r="M41" s="261"/>
      <c r="N41" s="173"/>
      <c r="O41" s="173"/>
      <c r="P41" s="173"/>
      <c r="Q41" s="261"/>
      <c r="R41" s="261"/>
      <c r="S41" s="71"/>
    </row>
    <row r="42" spans="1:19">
      <c r="A42" s="182" t="s">
        <v>182</v>
      </c>
      <c r="B42" s="173">
        <v>0</v>
      </c>
      <c r="C42" s="173">
        <v>0</v>
      </c>
      <c r="D42" s="173"/>
      <c r="E42" s="261"/>
      <c r="F42" s="173">
        <v>0</v>
      </c>
      <c r="G42" s="173">
        <v>0</v>
      </c>
      <c r="H42" s="173">
        <v>0</v>
      </c>
      <c r="I42" s="261"/>
      <c r="J42" s="465">
        <v>0</v>
      </c>
      <c r="K42" s="465">
        <v>0</v>
      </c>
      <c r="L42" s="465">
        <v>0</v>
      </c>
      <c r="M42" s="261"/>
      <c r="N42" s="173"/>
      <c r="O42" s="173"/>
      <c r="P42" s="173"/>
      <c r="Q42" s="261"/>
      <c r="R42" s="261"/>
      <c r="S42" s="71"/>
    </row>
    <row r="43" spans="1:19">
      <c r="A43" s="182" t="s">
        <v>122</v>
      </c>
      <c r="B43" s="183">
        <f t="shared" ref="B43:C43" si="13">SUM(B40:B42)</f>
        <v>24</v>
      </c>
      <c r="C43" s="183">
        <f t="shared" si="13"/>
        <v>25</v>
      </c>
      <c r="D43" s="183"/>
      <c r="E43" s="262"/>
      <c r="F43" s="183">
        <f t="shared" ref="F43:H43" si="14">SUM(F40:F42)</f>
        <v>24</v>
      </c>
      <c r="G43" s="183">
        <f t="shared" si="14"/>
        <v>24</v>
      </c>
      <c r="H43" s="183">
        <f t="shared" si="14"/>
        <v>24</v>
      </c>
      <c r="I43" s="262"/>
      <c r="J43" s="467">
        <v>24</v>
      </c>
      <c r="K43" s="467">
        <v>24</v>
      </c>
      <c r="L43" s="467">
        <v>24</v>
      </c>
      <c r="M43" s="262"/>
      <c r="N43" s="183"/>
      <c r="O43" s="183"/>
      <c r="P43" s="183"/>
      <c r="Q43" s="262"/>
      <c r="R43" s="262"/>
      <c r="S43" s="71"/>
    </row>
    <row r="44" spans="1:19" ht="13.5" thickBot="1">
      <c r="A44" s="184" t="s">
        <v>123</v>
      </c>
      <c r="B44" s="174">
        <v>0</v>
      </c>
      <c r="C44" s="174">
        <v>0</v>
      </c>
      <c r="D44" s="174"/>
      <c r="E44" s="260">
        <f>SUM(B44:D44)</f>
        <v>0</v>
      </c>
      <c r="F44" s="174">
        <v>0</v>
      </c>
      <c r="G44" s="174">
        <v>0</v>
      </c>
      <c r="H44" s="174">
        <v>1</v>
      </c>
      <c r="I44" s="260">
        <f>SUM(F44:H44)</f>
        <v>1</v>
      </c>
      <c r="J44" s="468">
        <v>0</v>
      </c>
      <c r="K44" s="468">
        <v>0</v>
      </c>
      <c r="L44" s="468">
        <v>2</v>
      </c>
      <c r="M44" s="260">
        <f>SUM(J44:L44)</f>
        <v>2</v>
      </c>
      <c r="N44" s="174"/>
      <c r="O44" s="174"/>
      <c r="P44" s="174"/>
      <c r="Q44" s="260">
        <f>SUM(N44:P44)</f>
        <v>0</v>
      </c>
      <c r="R44" s="260">
        <f>M44+I44+E44+Q44</f>
        <v>3</v>
      </c>
      <c r="S44" s="71"/>
    </row>
    <row r="45" spans="1:19" ht="13.5" thickTop="1">
      <c r="A45" s="185" t="s">
        <v>185</v>
      </c>
      <c r="B45" s="175">
        <v>3</v>
      </c>
      <c r="C45" s="175">
        <v>11</v>
      </c>
      <c r="D45" s="175"/>
      <c r="E45" s="260">
        <f>SUM(B45:D45)</f>
        <v>14</v>
      </c>
      <c r="F45" s="175">
        <v>3</v>
      </c>
      <c r="G45" s="175">
        <v>8</v>
      </c>
      <c r="H45" s="175">
        <v>7</v>
      </c>
      <c r="I45" s="260">
        <f>SUM(F45:H45)</f>
        <v>18</v>
      </c>
      <c r="J45" s="469">
        <v>3</v>
      </c>
      <c r="K45" s="469">
        <v>2</v>
      </c>
      <c r="L45" s="469">
        <v>6</v>
      </c>
      <c r="M45" s="260">
        <f>SUM(J45:L45)</f>
        <v>11</v>
      </c>
      <c r="N45" s="175"/>
      <c r="O45" s="175"/>
      <c r="P45" s="175"/>
      <c r="Q45" s="260">
        <f>SUM(N45:P45)</f>
        <v>0</v>
      </c>
      <c r="R45" s="260">
        <f>M45+I45+E45+Q45</f>
        <v>43</v>
      </c>
      <c r="S45" s="71"/>
    </row>
    <row r="46" spans="1:19">
      <c r="A46" s="182" t="s">
        <v>124</v>
      </c>
      <c r="B46" s="173">
        <v>1</v>
      </c>
      <c r="C46" s="173">
        <v>5</v>
      </c>
      <c r="D46" s="173"/>
      <c r="E46" s="263"/>
      <c r="F46" s="173">
        <v>2</v>
      </c>
      <c r="G46" s="173">
        <v>6</v>
      </c>
      <c r="H46" s="173">
        <v>2</v>
      </c>
      <c r="I46" s="263"/>
      <c r="J46" s="465">
        <v>1</v>
      </c>
      <c r="K46" s="465">
        <v>1</v>
      </c>
      <c r="L46" s="465">
        <v>3</v>
      </c>
      <c r="M46" s="263"/>
      <c r="N46" s="173"/>
      <c r="O46" s="173"/>
      <c r="P46" s="173"/>
      <c r="Q46" s="263"/>
      <c r="R46" s="263"/>
      <c r="S46" s="71"/>
    </row>
    <row r="47" spans="1:19">
      <c r="A47" s="182" t="s">
        <v>125</v>
      </c>
      <c r="B47" s="173">
        <v>2</v>
      </c>
      <c r="C47" s="173">
        <v>5</v>
      </c>
      <c r="D47" s="173"/>
      <c r="E47" s="264"/>
      <c r="F47" s="173">
        <v>2</v>
      </c>
      <c r="G47" s="173">
        <v>1</v>
      </c>
      <c r="H47" s="173">
        <v>2</v>
      </c>
      <c r="I47" s="264"/>
      <c r="J47" s="465">
        <v>2</v>
      </c>
      <c r="K47" s="465">
        <v>0</v>
      </c>
      <c r="L47" s="465">
        <v>6</v>
      </c>
      <c r="M47" s="264"/>
      <c r="N47" s="173"/>
      <c r="O47" s="173"/>
      <c r="P47" s="173"/>
      <c r="Q47" s="264"/>
      <c r="R47" s="264"/>
      <c r="S47" s="71"/>
    </row>
    <row r="48" spans="1:19" ht="13.5" thickBot="1">
      <c r="A48" s="186" t="s">
        <v>126</v>
      </c>
      <c r="B48" s="176">
        <v>3</v>
      </c>
      <c r="C48" s="176">
        <v>2</v>
      </c>
      <c r="D48" s="176"/>
      <c r="E48" s="265"/>
      <c r="F48" s="176">
        <v>2</v>
      </c>
      <c r="G48" s="176">
        <v>2</v>
      </c>
      <c r="H48" s="176">
        <v>9</v>
      </c>
      <c r="I48" s="265"/>
      <c r="J48" s="470">
        <v>1</v>
      </c>
      <c r="K48" s="470">
        <v>0</v>
      </c>
      <c r="L48" s="470">
        <v>0</v>
      </c>
      <c r="M48" s="265"/>
      <c r="N48" s="176"/>
      <c r="O48" s="176"/>
      <c r="P48" s="176"/>
      <c r="Q48" s="265"/>
      <c r="R48" s="265"/>
      <c r="S48" s="71"/>
    </row>
    <row r="49" spans="1:19" ht="13.5" thickTop="1">
      <c r="A49" s="181" t="s">
        <v>127</v>
      </c>
      <c r="B49" s="172">
        <v>0</v>
      </c>
      <c r="C49" s="172">
        <v>0</v>
      </c>
      <c r="D49" s="172"/>
      <c r="E49" s="260">
        <f>SUM(B49:D49)</f>
        <v>0</v>
      </c>
      <c r="F49" s="172">
        <v>0</v>
      </c>
      <c r="G49" s="172">
        <v>0</v>
      </c>
      <c r="H49" s="172">
        <v>0</v>
      </c>
      <c r="I49" s="260">
        <f>SUM(F49:H49)</f>
        <v>0</v>
      </c>
      <c r="J49" s="466">
        <v>0</v>
      </c>
      <c r="K49" s="466">
        <v>0</v>
      </c>
      <c r="L49" s="466">
        <v>0</v>
      </c>
      <c r="M49" s="260">
        <f>SUM(J49:L49)</f>
        <v>0</v>
      </c>
      <c r="N49" s="172"/>
      <c r="O49" s="172"/>
      <c r="P49" s="172"/>
      <c r="Q49" s="260">
        <f>SUM(N49:P49)</f>
        <v>0</v>
      </c>
      <c r="R49" s="260">
        <f>M49+I49+E49+Q49</f>
        <v>0</v>
      </c>
      <c r="S49" s="71"/>
    </row>
    <row r="50" spans="1:19">
      <c r="A50" s="182" t="s">
        <v>128</v>
      </c>
      <c r="B50" s="173">
        <v>0</v>
      </c>
      <c r="C50" s="173">
        <v>0</v>
      </c>
      <c r="D50" s="173"/>
      <c r="E50" s="260">
        <f t="shared" ref="E50:E56" si="15">SUM(B50:D50)</f>
        <v>0</v>
      </c>
      <c r="F50" s="173">
        <v>0</v>
      </c>
      <c r="G50" s="173">
        <v>0</v>
      </c>
      <c r="H50" s="173">
        <v>0</v>
      </c>
      <c r="I50" s="260">
        <f t="shared" ref="I50:I56" si="16">SUM(F50:H50)</f>
        <v>0</v>
      </c>
      <c r="J50" s="465">
        <v>0</v>
      </c>
      <c r="K50" s="465">
        <v>0</v>
      </c>
      <c r="L50" s="465">
        <v>0</v>
      </c>
      <c r="M50" s="260">
        <f t="shared" ref="M50:M56" si="17">SUM(J50:L50)</f>
        <v>0</v>
      </c>
      <c r="N50" s="173"/>
      <c r="O50" s="173"/>
      <c r="P50" s="173"/>
      <c r="Q50" s="260">
        <f t="shared" ref="Q50:Q56" si="18">SUM(N50:P50)</f>
        <v>0</v>
      </c>
      <c r="R50" s="260">
        <f>M50+I50+E50+Q50</f>
        <v>0</v>
      </c>
      <c r="S50" s="71"/>
    </row>
    <row r="51" spans="1:19" ht="13.5" thickBot="1">
      <c r="A51" s="184" t="s">
        <v>129</v>
      </c>
      <c r="B51" s="174">
        <v>0</v>
      </c>
      <c r="C51" s="174">
        <v>0</v>
      </c>
      <c r="D51" s="174"/>
      <c r="E51" s="260">
        <f t="shared" si="15"/>
        <v>0</v>
      </c>
      <c r="F51" s="174">
        <v>0</v>
      </c>
      <c r="G51" s="174">
        <v>0</v>
      </c>
      <c r="H51" s="174">
        <v>0</v>
      </c>
      <c r="I51" s="260">
        <f t="shared" si="16"/>
        <v>0</v>
      </c>
      <c r="J51" s="468">
        <v>0</v>
      </c>
      <c r="K51" s="468">
        <v>0</v>
      </c>
      <c r="L51" s="468">
        <v>0</v>
      </c>
      <c r="M51" s="260">
        <f t="shared" si="17"/>
        <v>0</v>
      </c>
      <c r="N51" s="174"/>
      <c r="O51" s="174"/>
      <c r="P51" s="174"/>
      <c r="Q51" s="260">
        <f t="shared" si="18"/>
        <v>0</v>
      </c>
      <c r="R51" s="260">
        <f>M51+I51+E51+Q51</f>
        <v>0</v>
      </c>
      <c r="S51" s="71"/>
    </row>
    <row r="52" spans="1:19" ht="14.25" thickTop="1" thickBot="1">
      <c r="A52" s="184" t="s">
        <v>130</v>
      </c>
      <c r="B52" s="174">
        <v>0</v>
      </c>
      <c r="C52" s="174">
        <v>0</v>
      </c>
      <c r="D52" s="174"/>
      <c r="E52" s="260">
        <f t="shared" si="15"/>
        <v>0</v>
      </c>
      <c r="F52" s="174">
        <v>0</v>
      </c>
      <c r="G52" s="174">
        <v>1</v>
      </c>
      <c r="H52" s="174">
        <v>4</v>
      </c>
      <c r="I52" s="260">
        <f t="shared" si="16"/>
        <v>5</v>
      </c>
      <c r="J52" s="468">
        <v>0</v>
      </c>
      <c r="K52" s="468">
        <v>2</v>
      </c>
      <c r="L52" s="468">
        <v>1</v>
      </c>
      <c r="M52" s="260">
        <f t="shared" si="17"/>
        <v>3</v>
      </c>
      <c r="N52" s="174"/>
      <c r="O52" s="174"/>
      <c r="P52" s="174"/>
      <c r="Q52" s="260">
        <f t="shared" si="18"/>
        <v>0</v>
      </c>
      <c r="R52" s="260">
        <f>M52+I52+E52+Q52</f>
        <v>8</v>
      </c>
      <c r="S52" s="71"/>
    </row>
    <row r="53" spans="1:19" ht="13.5" thickTop="1">
      <c r="A53" s="255" t="s">
        <v>131</v>
      </c>
      <c r="B53" s="193">
        <v>6</v>
      </c>
      <c r="C53" s="193">
        <v>6</v>
      </c>
      <c r="D53" s="258"/>
      <c r="E53" s="170"/>
      <c r="F53" s="193">
        <v>7</v>
      </c>
      <c r="G53" s="193">
        <v>6</v>
      </c>
      <c r="H53" s="193">
        <v>7</v>
      </c>
      <c r="I53" s="170"/>
      <c r="J53" s="471">
        <v>8</v>
      </c>
      <c r="K53" s="471">
        <v>8</v>
      </c>
      <c r="L53" s="471">
        <v>6</v>
      </c>
      <c r="M53" s="170"/>
      <c r="N53" s="193"/>
      <c r="O53" s="193"/>
      <c r="P53" s="193"/>
      <c r="Q53" s="170"/>
      <c r="R53" s="170"/>
      <c r="S53" s="71"/>
    </row>
    <row r="54" spans="1:19">
      <c r="A54" s="256" t="s">
        <v>132</v>
      </c>
      <c r="B54" s="194">
        <v>1</v>
      </c>
      <c r="C54" s="194">
        <v>2</v>
      </c>
      <c r="D54" s="259"/>
      <c r="E54" s="260">
        <f t="shared" si="15"/>
        <v>3</v>
      </c>
      <c r="F54" s="194">
        <v>2</v>
      </c>
      <c r="G54" s="194">
        <v>2</v>
      </c>
      <c r="H54" s="194">
        <v>1</v>
      </c>
      <c r="I54" s="260">
        <f t="shared" si="16"/>
        <v>5</v>
      </c>
      <c r="J54" s="472">
        <v>3</v>
      </c>
      <c r="K54" s="472">
        <v>5</v>
      </c>
      <c r="L54" s="472">
        <v>1</v>
      </c>
      <c r="M54" s="260">
        <f t="shared" si="17"/>
        <v>9</v>
      </c>
      <c r="N54" s="194"/>
      <c r="O54" s="194"/>
      <c r="P54" s="194"/>
      <c r="Q54" s="260">
        <f t="shared" si="18"/>
        <v>0</v>
      </c>
      <c r="R54" s="260">
        <f>M54+I54+E54+Q54</f>
        <v>17</v>
      </c>
      <c r="S54" s="71"/>
    </row>
    <row r="55" spans="1:19">
      <c r="A55" s="256" t="s">
        <v>133</v>
      </c>
      <c r="B55" s="194">
        <v>2</v>
      </c>
      <c r="C55" s="194">
        <v>1</v>
      </c>
      <c r="D55" s="259"/>
      <c r="E55" s="260">
        <f t="shared" si="15"/>
        <v>3</v>
      </c>
      <c r="F55" s="194">
        <v>1</v>
      </c>
      <c r="G55" s="194">
        <v>0</v>
      </c>
      <c r="H55" s="194">
        <v>0</v>
      </c>
      <c r="I55" s="260">
        <f t="shared" si="16"/>
        <v>1</v>
      </c>
      <c r="J55" s="472">
        <v>3</v>
      </c>
      <c r="K55" s="472">
        <v>4</v>
      </c>
      <c r="L55" s="472">
        <v>2</v>
      </c>
      <c r="M55" s="260">
        <f t="shared" si="17"/>
        <v>9</v>
      </c>
      <c r="N55" s="194"/>
      <c r="O55" s="177"/>
      <c r="P55" s="207"/>
      <c r="Q55" s="260">
        <f t="shared" si="18"/>
        <v>0</v>
      </c>
      <c r="R55" s="260">
        <f>M55+I55+E55+Q55</f>
        <v>13</v>
      </c>
      <c r="S55" s="71"/>
    </row>
    <row r="56" spans="1:19">
      <c r="A56" s="256" t="s">
        <v>134</v>
      </c>
      <c r="B56" s="194">
        <v>1</v>
      </c>
      <c r="C56" s="194">
        <v>0</v>
      </c>
      <c r="D56" s="259"/>
      <c r="E56" s="260">
        <f t="shared" si="15"/>
        <v>1</v>
      </c>
      <c r="F56" s="194">
        <v>1</v>
      </c>
      <c r="G56" s="194">
        <v>1</v>
      </c>
      <c r="H56" s="194">
        <v>2</v>
      </c>
      <c r="I56" s="260">
        <f t="shared" si="16"/>
        <v>4</v>
      </c>
      <c r="J56" s="472">
        <v>0</v>
      </c>
      <c r="K56" s="472">
        <v>1</v>
      </c>
      <c r="L56" s="472">
        <v>0</v>
      </c>
      <c r="M56" s="260">
        <f t="shared" si="17"/>
        <v>1</v>
      </c>
      <c r="N56" s="194"/>
      <c r="O56" s="177"/>
      <c r="P56" s="207"/>
      <c r="Q56" s="260">
        <f t="shared" si="18"/>
        <v>0</v>
      </c>
      <c r="R56" s="260">
        <f>M56+I56+E56+Q56</f>
        <v>6</v>
      </c>
      <c r="S56" s="171">
        <f>R56/P58</f>
        <v>1</v>
      </c>
    </row>
    <row r="57" spans="1:19" ht="13.5" thickBot="1">
      <c r="A57" s="257" t="s">
        <v>135</v>
      </c>
      <c r="B57" s="196">
        <v>0</v>
      </c>
      <c r="C57" s="196">
        <v>0</v>
      </c>
      <c r="D57" s="202"/>
      <c r="E57" s="266"/>
      <c r="F57" s="196">
        <v>0</v>
      </c>
      <c r="G57" s="196">
        <v>0</v>
      </c>
      <c r="H57" s="196">
        <v>0</v>
      </c>
      <c r="I57" s="266"/>
      <c r="J57" s="473">
        <v>0</v>
      </c>
      <c r="K57" s="473">
        <v>0</v>
      </c>
      <c r="L57" s="473">
        <v>0</v>
      </c>
      <c r="M57" s="266"/>
      <c r="N57" s="196"/>
      <c r="O57" s="178"/>
      <c r="P57" s="208"/>
      <c r="Q57" s="266"/>
      <c r="R57" s="266"/>
      <c r="S57" s="171">
        <f>R57/P58</f>
        <v>0</v>
      </c>
    </row>
    <row r="58" spans="1:19" ht="13.5" thickTop="1">
      <c r="A58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187">
        <f>SUM(R56:R57)</f>
        <v>6</v>
      </c>
      <c r="Q58" s="187"/>
      <c r="R58" s="71"/>
      <c r="S58" s="13"/>
    </row>
  </sheetData>
  <mergeCells count="1">
    <mergeCell ref="J1:M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90"/>
  <sheetViews>
    <sheetView tabSelected="1" zoomScale="85" zoomScaleNormal="85" workbookViewId="0">
      <selection activeCell="B44" sqref="B44:E44"/>
    </sheetView>
  </sheetViews>
  <sheetFormatPr defaultRowHeight="12.75"/>
  <cols>
    <col min="1" max="1" width="45" style="17" customWidth="1"/>
    <col min="2" max="4" width="12.140625" style="12" customWidth="1"/>
    <col min="5" max="5" width="11.42578125" style="152" customWidth="1"/>
    <col min="6" max="8" width="12.85546875" style="12" customWidth="1"/>
    <col min="9" max="9" width="11.42578125" style="152" customWidth="1"/>
    <col min="10" max="12" width="12" style="12" customWidth="1"/>
    <col min="13" max="13" width="11.42578125" style="152" customWidth="1"/>
    <col min="14" max="16" width="11.85546875" style="12" customWidth="1"/>
    <col min="17" max="18" width="11.42578125" style="152" customWidth="1"/>
  </cols>
  <sheetData>
    <row r="1" spans="1:18">
      <c r="A1" s="32" t="s">
        <v>248</v>
      </c>
      <c r="B1" s="508" t="s">
        <v>253</v>
      </c>
      <c r="C1" s="507"/>
      <c r="D1" s="507"/>
      <c r="E1" s="507"/>
      <c r="F1" s="508" t="s">
        <v>250</v>
      </c>
      <c r="G1" s="509"/>
      <c r="H1" s="509"/>
      <c r="I1" s="510"/>
      <c r="J1" s="508" t="s">
        <v>251</v>
      </c>
      <c r="K1" s="509"/>
      <c r="L1" s="509"/>
      <c r="M1" s="510"/>
      <c r="N1" s="508" t="s">
        <v>252</v>
      </c>
      <c r="O1" s="507"/>
      <c r="P1" s="507"/>
      <c r="Q1" s="507"/>
      <c r="R1" s="215"/>
    </row>
    <row r="2" spans="1:18">
      <c r="A2" s="5" t="s">
        <v>0</v>
      </c>
      <c r="B2" s="54" t="s">
        <v>7</v>
      </c>
      <c r="C2" s="54" t="s">
        <v>8</v>
      </c>
      <c r="D2" s="54" t="s">
        <v>9</v>
      </c>
      <c r="E2" s="230" t="s">
        <v>173</v>
      </c>
      <c r="F2" s="54" t="s">
        <v>4</v>
      </c>
      <c r="G2" s="54" t="s">
        <v>5</v>
      </c>
      <c r="H2" s="54" t="s">
        <v>6</v>
      </c>
      <c r="I2" s="230" t="s">
        <v>172</v>
      </c>
      <c r="J2" s="54" t="s">
        <v>1</v>
      </c>
      <c r="K2" s="54" t="s">
        <v>2</v>
      </c>
      <c r="L2" s="54" t="s">
        <v>3</v>
      </c>
      <c r="M2" s="230" t="s">
        <v>159</v>
      </c>
      <c r="N2" s="54" t="s">
        <v>10</v>
      </c>
      <c r="O2" s="54" t="s">
        <v>11</v>
      </c>
      <c r="P2" s="54" t="s">
        <v>12</v>
      </c>
      <c r="Q2" s="230" t="s">
        <v>174</v>
      </c>
      <c r="R2" s="116" t="s">
        <v>175</v>
      </c>
    </row>
    <row r="3" spans="1:18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>
      <c r="A4" s="6" t="s">
        <v>48</v>
      </c>
      <c r="B4" s="101">
        <f>'Target 2016'!I6</f>
        <v>28000</v>
      </c>
      <c r="C4" s="101">
        <f>'Target 2016'!J6</f>
        <v>35000</v>
      </c>
      <c r="D4" s="101">
        <f>'Target 2016'!K6</f>
        <v>42000</v>
      </c>
      <c r="E4" s="232">
        <f>SUM(B4:D4)</f>
        <v>105000</v>
      </c>
      <c r="F4" s="101">
        <f>'Target 2016'!F6</f>
        <v>0</v>
      </c>
      <c r="G4" s="101">
        <f>'Target 2016'!G6</f>
        <v>0</v>
      </c>
      <c r="H4" s="101">
        <f>'Target 2016'!H6</f>
        <v>0</v>
      </c>
      <c r="I4" s="232"/>
      <c r="J4" s="101">
        <f>'Target 2016'!C6</f>
        <v>0</v>
      </c>
      <c r="K4" s="101">
        <f>'Target 2016'!D6</f>
        <v>0</v>
      </c>
      <c r="L4" s="101">
        <f>'Target 2016'!E6</f>
        <v>0</v>
      </c>
      <c r="M4" s="232">
        <f>SUM(J4:L4)</f>
        <v>0</v>
      </c>
      <c r="N4" s="101">
        <f>'Target 2016'!L6</f>
        <v>0</v>
      </c>
      <c r="O4" s="101">
        <f>'Target 2016'!M6</f>
        <v>0</v>
      </c>
      <c r="P4" s="101">
        <f>'Target 2016'!N6</f>
        <v>0</v>
      </c>
      <c r="Q4" s="232">
        <f>SUM(N4:P4)</f>
        <v>0</v>
      </c>
      <c r="R4" s="118">
        <f>M4+I4+E4+Q4</f>
        <v>105000</v>
      </c>
    </row>
    <row r="5" spans="1:18">
      <c r="A5" s="7" t="s">
        <v>47</v>
      </c>
      <c r="B5" s="96">
        <f>B4</f>
        <v>28000</v>
      </c>
      <c r="C5" s="96">
        <f>C4+B5</f>
        <v>63000</v>
      </c>
      <c r="D5" s="96">
        <f>D4+C5</f>
        <v>105000</v>
      </c>
      <c r="E5" s="233"/>
      <c r="F5" s="96">
        <f>F4</f>
        <v>0</v>
      </c>
      <c r="G5" s="96">
        <f>G4+F5</f>
        <v>0</v>
      </c>
      <c r="H5" s="96">
        <f>H4+G5</f>
        <v>0</v>
      </c>
      <c r="I5" s="233"/>
      <c r="J5" s="96">
        <f>J4</f>
        <v>0</v>
      </c>
      <c r="K5" s="96">
        <f>K4+J5</f>
        <v>0</v>
      </c>
      <c r="L5" s="96">
        <f>L4+K5</f>
        <v>0</v>
      </c>
      <c r="M5" s="233"/>
      <c r="N5" s="96">
        <f>N4</f>
        <v>0</v>
      </c>
      <c r="O5" s="96">
        <f>O4+N5</f>
        <v>0</v>
      </c>
      <c r="P5" s="96">
        <f>P4+O5</f>
        <v>0</v>
      </c>
      <c r="Q5" s="233"/>
      <c r="R5" s="120"/>
    </row>
    <row r="6" spans="1:18">
      <c r="A6" s="31" t="s">
        <v>49</v>
      </c>
      <c r="B6" s="29">
        <f>SUMIF(VII!A:A,$A$1,VII!I:I)</f>
        <v>19310.638500000001</v>
      </c>
      <c r="C6" s="29">
        <f>SUMIF(VIII!A:A,$A$1,VIII!I:I)</f>
        <v>31754.7994</v>
      </c>
      <c r="D6" s="29">
        <f>SUMIF(IX!A:A,$A$1,IX!I:I)</f>
        <v>16632.234400000001</v>
      </c>
      <c r="E6" s="232">
        <f>SUM(B6:D6)</f>
        <v>67697.672300000006</v>
      </c>
      <c r="F6" s="29">
        <f>SUMIF(IV!A:A,$A$1,IV!I:I)</f>
        <v>0</v>
      </c>
      <c r="G6" s="29">
        <f>SUMIF(V!A:A,$A$1,V!I:I)</f>
        <v>0</v>
      </c>
      <c r="H6" s="29">
        <f>SUMIF(VI!A:A,$A$1,VI!I:I)</f>
        <v>0</v>
      </c>
      <c r="I6" s="232">
        <f>SUM(F6:H6)</f>
        <v>0</v>
      </c>
      <c r="J6" s="93">
        <f>SUMIF(I!A:A,$A$1,I!I:I)</f>
        <v>0</v>
      </c>
      <c r="K6" s="29">
        <f>SUMIF(II!A:A,$A$1,II!I:I)</f>
        <v>0</v>
      </c>
      <c r="L6" s="29">
        <f>SUMIF(III!A:A,$A$1,III!I:I)</f>
        <v>0</v>
      </c>
      <c r="M6" s="232">
        <f>SUM(J6:L6)</f>
        <v>0</v>
      </c>
      <c r="N6" s="29">
        <f>SUMIF(X!A:A,$A$1,X!I:I)</f>
        <v>0</v>
      </c>
      <c r="O6" s="29">
        <f>SUMIF(XI!A:A,$A$1,XI!I:I)</f>
        <v>0</v>
      </c>
      <c r="P6" s="29">
        <f>SUMIF(XII!A:A,$A$1,XII!I:I)</f>
        <v>0</v>
      </c>
      <c r="Q6" s="232">
        <f>SUM(N6:P6)</f>
        <v>0</v>
      </c>
      <c r="R6" s="118">
        <f>M6+I6+E6+Q6</f>
        <v>67697.672300000006</v>
      </c>
    </row>
    <row r="7" spans="1:18">
      <c r="A7" s="7" t="s">
        <v>50</v>
      </c>
      <c r="B7" s="96">
        <f>B6</f>
        <v>19310.638500000001</v>
      </c>
      <c r="C7" s="96">
        <f>C6+B7</f>
        <v>51065.437900000004</v>
      </c>
      <c r="D7" s="96">
        <f>D6+C7</f>
        <v>67697.672300000006</v>
      </c>
      <c r="E7" s="233"/>
      <c r="F7" s="96">
        <f>F6</f>
        <v>0</v>
      </c>
      <c r="G7" s="96">
        <f>G6+F7</f>
        <v>0</v>
      </c>
      <c r="H7" s="96">
        <f>H6+G7</f>
        <v>0</v>
      </c>
      <c r="I7" s="233"/>
      <c r="J7" s="96">
        <f>J6</f>
        <v>0</v>
      </c>
      <c r="K7" s="96">
        <f>K6+J7</f>
        <v>0</v>
      </c>
      <c r="L7" s="96">
        <f>L6+K7</f>
        <v>0</v>
      </c>
      <c r="M7" s="233"/>
      <c r="N7" s="96">
        <f>N6</f>
        <v>0</v>
      </c>
      <c r="O7" s="96">
        <f>O6+N7</f>
        <v>0</v>
      </c>
      <c r="P7" s="96">
        <f>P6+O7</f>
        <v>0</v>
      </c>
      <c r="Q7" s="233"/>
      <c r="R7" s="120"/>
    </row>
    <row r="8" spans="1:18">
      <c r="A8" s="26" t="s">
        <v>51</v>
      </c>
      <c r="B8" s="102">
        <f t="shared" ref="B8:D9" si="0">B6/B4</f>
        <v>0.6896656607142857</v>
      </c>
      <c r="C8" s="102">
        <f t="shared" si="0"/>
        <v>0.90727998285714284</v>
      </c>
      <c r="D8" s="102">
        <f t="shared" si="0"/>
        <v>0.39600558095238098</v>
      </c>
      <c r="E8" s="234"/>
      <c r="F8" s="102" t="e">
        <f t="shared" ref="F8:H9" si="1">F6/F4</f>
        <v>#DIV/0!</v>
      </c>
      <c r="G8" s="102" t="e">
        <f t="shared" si="1"/>
        <v>#DIV/0!</v>
      </c>
      <c r="H8" s="102" t="e">
        <f t="shared" si="1"/>
        <v>#DIV/0!</v>
      </c>
      <c r="I8" s="234"/>
      <c r="J8" s="102" t="e">
        <f t="shared" ref="J8:L9" si="2">J6/J4</f>
        <v>#DIV/0!</v>
      </c>
      <c r="K8" s="102" t="e">
        <f t="shared" si="2"/>
        <v>#DIV/0!</v>
      </c>
      <c r="L8" s="102" t="e">
        <f t="shared" si="2"/>
        <v>#DIV/0!</v>
      </c>
      <c r="M8" s="234"/>
      <c r="N8" s="102" t="e">
        <f t="shared" ref="N8:P9" si="3">N6/N4</f>
        <v>#DIV/0!</v>
      </c>
      <c r="O8" s="102" t="e">
        <f t="shared" si="3"/>
        <v>#DIV/0!</v>
      </c>
      <c r="P8" s="102" t="e">
        <f t="shared" si="3"/>
        <v>#DIV/0!</v>
      </c>
      <c r="Q8" s="234"/>
      <c r="R8" s="124"/>
    </row>
    <row r="9" spans="1:18">
      <c r="A9" s="26" t="s">
        <v>52</v>
      </c>
      <c r="B9" s="102">
        <f>B7/B5</f>
        <v>0.6896656607142857</v>
      </c>
      <c r="C9" s="102">
        <f t="shared" si="0"/>
        <v>0.81056250634920646</v>
      </c>
      <c r="D9" s="102">
        <f t="shared" si="0"/>
        <v>0.6447397361904762</v>
      </c>
      <c r="E9" s="234"/>
      <c r="F9" s="102" t="e">
        <f t="shared" si="1"/>
        <v>#DIV/0!</v>
      </c>
      <c r="G9" s="102" t="e">
        <f>G7/G5</f>
        <v>#DIV/0!</v>
      </c>
      <c r="H9" s="102" t="e">
        <f t="shared" si="1"/>
        <v>#DIV/0!</v>
      </c>
      <c r="I9" s="234"/>
      <c r="J9" s="102" t="e">
        <f t="shared" si="2"/>
        <v>#DIV/0!</v>
      </c>
      <c r="K9" s="102" t="e">
        <f t="shared" si="2"/>
        <v>#DIV/0!</v>
      </c>
      <c r="L9" s="102" t="e">
        <f t="shared" si="2"/>
        <v>#DIV/0!</v>
      </c>
      <c r="M9" s="234"/>
      <c r="N9" s="102" t="e">
        <f t="shared" si="3"/>
        <v>#DIV/0!</v>
      </c>
      <c r="O9" s="102" t="e">
        <f t="shared" si="3"/>
        <v>#DIV/0!</v>
      </c>
      <c r="P9" s="102" t="e">
        <f t="shared" si="3"/>
        <v>#DIV/0!</v>
      </c>
      <c r="Q9" s="234"/>
      <c r="R9" s="125"/>
    </row>
    <row r="10" spans="1:18">
      <c r="A10" s="7" t="s">
        <v>60</v>
      </c>
      <c r="B10" s="103">
        <f>B7-B5</f>
        <v>-8689.3614999999991</v>
      </c>
      <c r="C10" s="103">
        <f>C7-C5</f>
        <v>-11934.562099999996</v>
      </c>
      <c r="D10" s="103">
        <f>D7-D5</f>
        <v>-37302.327699999994</v>
      </c>
      <c r="E10" s="233"/>
      <c r="F10" s="103">
        <f>F7-F5</f>
        <v>0</v>
      </c>
      <c r="G10" s="103">
        <f>G7-G5</f>
        <v>0</v>
      </c>
      <c r="H10" s="103">
        <f>H7-H5</f>
        <v>0</v>
      </c>
      <c r="I10" s="233"/>
      <c r="J10" s="103">
        <f>J7-J5</f>
        <v>0</v>
      </c>
      <c r="K10" s="103">
        <f>K7-K5</f>
        <v>0</v>
      </c>
      <c r="L10" s="103">
        <f>L7-L5</f>
        <v>0</v>
      </c>
      <c r="M10" s="233"/>
      <c r="N10" s="103">
        <f>N7-N5</f>
        <v>0</v>
      </c>
      <c r="O10" s="103">
        <f>O7-O5</f>
        <v>0</v>
      </c>
      <c r="P10" s="103">
        <f>P7-P5</f>
        <v>0</v>
      </c>
      <c r="Q10" s="233"/>
      <c r="R10" s="120"/>
    </row>
    <row r="11" spans="1:18">
      <c r="A11" s="6" t="s">
        <v>53</v>
      </c>
      <c r="B11" s="101">
        <f>'Target 2016'!I16</f>
        <v>84000</v>
      </c>
      <c r="C11" s="101">
        <f>'Target 2016'!J16</f>
        <v>105000</v>
      </c>
      <c r="D11" s="101">
        <f>'Target 2016'!K16</f>
        <v>126000</v>
      </c>
      <c r="E11" s="232">
        <f>SUM(B11:D11)</f>
        <v>315000</v>
      </c>
      <c r="F11" s="101"/>
      <c r="G11" s="101">
        <f>'Target 2016'!K15</f>
        <v>0</v>
      </c>
      <c r="H11" s="101">
        <f>'Target 2016'!L15</f>
        <v>0</v>
      </c>
      <c r="I11" s="232">
        <f>SUM(F11:H11)</f>
        <v>0</v>
      </c>
      <c r="J11" s="101">
        <f>'Target 2016'!C16</f>
        <v>0</v>
      </c>
      <c r="K11" s="101">
        <f>'Target 2016'!D16</f>
        <v>0</v>
      </c>
      <c r="L11" s="101">
        <f>'Target 2016'!E16</f>
        <v>0</v>
      </c>
      <c r="M11" s="232">
        <f>SUM(J11:L11)</f>
        <v>0</v>
      </c>
      <c r="N11" s="101">
        <f>'Target 2016'!L16</f>
        <v>0</v>
      </c>
      <c r="O11" s="101">
        <f>'Target 2016'!M16</f>
        <v>0</v>
      </c>
      <c r="P11" s="101">
        <f>'Target 2016'!N16</f>
        <v>0</v>
      </c>
      <c r="Q11" s="232">
        <f>SUM(N11:P11)</f>
        <v>0</v>
      </c>
      <c r="R11" s="118">
        <f>M11+I11+E11+Q11</f>
        <v>315000</v>
      </c>
    </row>
    <row r="12" spans="1:18">
      <c r="A12" s="7" t="s">
        <v>54</v>
      </c>
      <c r="B12" s="96">
        <f>B11</f>
        <v>84000</v>
      </c>
      <c r="C12" s="96">
        <f>C11+B12</f>
        <v>189000</v>
      </c>
      <c r="D12" s="96">
        <f>D11+C12</f>
        <v>315000</v>
      </c>
      <c r="E12" s="233"/>
      <c r="F12" s="96">
        <f>F11</f>
        <v>0</v>
      </c>
      <c r="G12" s="96">
        <f>G11+F12</f>
        <v>0</v>
      </c>
      <c r="H12" s="96">
        <f>H11+G12</f>
        <v>0</v>
      </c>
      <c r="I12" s="233"/>
      <c r="J12" s="96">
        <f>J11</f>
        <v>0</v>
      </c>
      <c r="K12" s="96">
        <f>K11+J12</f>
        <v>0</v>
      </c>
      <c r="L12" s="96">
        <f>L11+K12</f>
        <v>0</v>
      </c>
      <c r="M12" s="233"/>
      <c r="N12" s="96">
        <f>N11</f>
        <v>0</v>
      </c>
      <c r="O12" s="96">
        <f>O11+N12</f>
        <v>0</v>
      </c>
      <c r="P12" s="96">
        <f>P11+O12</f>
        <v>0</v>
      </c>
      <c r="Q12" s="233"/>
      <c r="R12" s="120"/>
    </row>
    <row r="13" spans="1:18">
      <c r="A13" s="31" t="s">
        <v>55</v>
      </c>
      <c r="B13" s="29">
        <f>SUMIF(VII!A:A,$A$1,VII!G:G)</f>
        <v>69687.09</v>
      </c>
      <c r="C13" s="29">
        <f>SUMIF(VIII!A:A,$A$1,VIII!G:G)</f>
        <v>89796.66</v>
      </c>
      <c r="D13" s="29">
        <f>SUMIF(IX!A:A,$A$1,IX!G:G)</f>
        <v>57562.51</v>
      </c>
      <c r="E13" s="232">
        <f>SUM(B13:D13)</f>
        <v>217046.26</v>
      </c>
      <c r="F13" s="29">
        <f>SUMIF(IV!A:A,$A$1,IV!G:G)</f>
        <v>0</v>
      </c>
      <c r="G13" s="29">
        <f>SUMIF(V!A:A,$A$1,V!G:G)</f>
        <v>0</v>
      </c>
      <c r="H13" s="29">
        <f>SUMIF(VI!A:A,$A$1,VI!G:G)</f>
        <v>0</v>
      </c>
      <c r="I13" s="232">
        <f>SUM(F13:H13)</f>
        <v>0</v>
      </c>
      <c r="J13" s="93">
        <f>SUMIF(I!A:A,$A$1,I!G:G)</f>
        <v>0</v>
      </c>
      <c r="K13" s="29">
        <f>SUMIF(II!A:A,$A$1,II!G:G)</f>
        <v>0</v>
      </c>
      <c r="L13" s="29">
        <f>SUMIF(III!A:A,$A$1,III!G:G)</f>
        <v>0</v>
      </c>
      <c r="M13" s="232">
        <f>SUM(J13:L13)</f>
        <v>0</v>
      </c>
      <c r="N13" s="29">
        <f>SUMIF(X!A:A,$A$1,X!G:G)</f>
        <v>0</v>
      </c>
      <c r="O13" s="29">
        <f>SUMIF(XI!A:A,$A$1,XI!G:G)</f>
        <v>0</v>
      </c>
      <c r="P13" s="29">
        <f>SUMIF(XII!A:A,$A$1,XII!G:G)</f>
        <v>0</v>
      </c>
      <c r="Q13" s="232">
        <f>SUM(N13:P13)</f>
        <v>0</v>
      </c>
      <c r="R13" s="118">
        <f>M13+I13+E13+Q13</f>
        <v>217046.26</v>
      </c>
    </row>
    <row r="14" spans="1:18">
      <c r="A14" s="7" t="s">
        <v>56</v>
      </c>
      <c r="B14" s="96">
        <f>B13</f>
        <v>69687.09</v>
      </c>
      <c r="C14" s="96">
        <f>C13+B14</f>
        <v>159483.75</v>
      </c>
      <c r="D14" s="96">
        <f>D13+C14</f>
        <v>217046.26</v>
      </c>
      <c r="E14" s="233"/>
      <c r="F14" s="96">
        <f>F13</f>
        <v>0</v>
      </c>
      <c r="G14" s="96">
        <f>G13+F14</f>
        <v>0</v>
      </c>
      <c r="H14" s="96">
        <f>H13+G14</f>
        <v>0</v>
      </c>
      <c r="I14" s="233"/>
      <c r="J14" s="96">
        <f>J13</f>
        <v>0</v>
      </c>
      <c r="K14" s="96">
        <f>K13+J14</f>
        <v>0</v>
      </c>
      <c r="L14" s="96">
        <f>L13+K14</f>
        <v>0</v>
      </c>
      <c r="M14" s="233"/>
      <c r="N14" s="96">
        <f>N13</f>
        <v>0</v>
      </c>
      <c r="O14" s="96">
        <f>O13+N14</f>
        <v>0</v>
      </c>
      <c r="P14" s="96">
        <f>P13+O14</f>
        <v>0</v>
      </c>
      <c r="Q14" s="233"/>
      <c r="R14" s="120"/>
    </row>
    <row r="15" spans="1:18">
      <c r="A15" s="26" t="s">
        <v>57</v>
      </c>
      <c r="B15" s="27">
        <f t="shared" ref="B15:D16" si="4">B13/B11</f>
        <v>0.8296082142857143</v>
      </c>
      <c r="C15" s="27">
        <f t="shared" si="4"/>
        <v>0.8552062857142857</v>
      </c>
      <c r="D15" s="27">
        <f t="shared" si="4"/>
        <v>0.45684531746031748</v>
      </c>
      <c r="E15" s="234"/>
      <c r="F15" s="27" t="e">
        <f t="shared" ref="F15:H16" si="5">F13/F11</f>
        <v>#DIV/0!</v>
      </c>
      <c r="G15" s="27" t="e">
        <f t="shared" si="5"/>
        <v>#DIV/0!</v>
      </c>
      <c r="H15" s="27" t="e">
        <f t="shared" si="5"/>
        <v>#DIV/0!</v>
      </c>
      <c r="I15" s="234"/>
      <c r="J15" s="27" t="e">
        <f t="shared" ref="J15:L16" si="6">J13/J11</f>
        <v>#DIV/0!</v>
      </c>
      <c r="K15" s="27" t="e">
        <f t="shared" si="6"/>
        <v>#DIV/0!</v>
      </c>
      <c r="L15" s="27" t="e">
        <f t="shared" si="6"/>
        <v>#DIV/0!</v>
      </c>
      <c r="M15" s="234"/>
      <c r="N15" s="27" t="e">
        <f t="shared" ref="N15:P16" si="7">N13/N11</f>
        <v>#DIV/0!</v>
      </c>
      <c r="O15" s="27" t="e">
        <f t="shared" si="7"/>
        <v>#DIV/0!</v>
      </c>
      <c r="P15" s="27" t="e">
        <f t="shared" si="7"/>
        <v>#DIV/0!</v>
      </c>
      <c r="Q15" s="234"/>
      <c r="R15" s="124"/>
    </row>
    <row r="16" spans="1:18">
      <c r="A16" s="26" t="s">
        <v>58</v>
      </c>
      <c r="B16" s="27">
        <f t="shared" si="4"/>
        <v>0.8296082142857143</v>
      </c>
      <c r="C16" s="27">
        <f t="shared" si="4"/>
        <v>0.84382936507936512</v>
      </c>
      <c r="D16" s="27">
        <f t="shared" si="4"/>
        <v>0.68903574603174611</v>
      </c>
      <c r="E16" s="234"/>
      <c r="F16" s="27" t="e">
        <f t="shared" si="5"/>
        <v>#DIV/0!</v>
      </c>
      <c r="G16" s="27" t="e">
        <f>G14/G12</f>
        <v>#DIV/0!</v>
      </c>
      <c r="H16" s="27" t="e">
        <f t="shared" si="5"/>
        <v>#DIV/0!</v>
      </c>
      <c r="I16" s="234"/>
      <c r="J16" s="27" t="e">
        <f t="shared" si="6"/>
        <v>#DIV/0!</v>
      </c>
      <c r="K16" s="27" t="e">
        <f t="shared" si="6"/>
        <v>#DIV/0!</v>
      </c>
      <c r="L16" s="27" t="e">
        <f t="shared" si="6"/>
        <v>#DIV/0!</v>
      </c>
      <c r="M16" s="234"/>
      <c r="N16" s="27" t="e">
        <f t="shared" si="7"/>
        <v>#DIV/0!</v>
      </c>
      <c r="O16" s="27" t="e">
        <f t="shared" si="7"/>
        <v>#DIV/0!</v>
      </c>
      <c r="P16" s="27" t="e">
        <f t="shared" si="7"/>
        <v>#DIV/0!</v>
      </c>
      <c r="Q16" s="234"/>
      <c r="R16" s="125"/>
    </row>
    <row r="17" spans="1:18">
      <c r="A17" s="7" t="s">
        <v>59</v>
      </c>
      <c r="B17" s="25">
        <f>B14-B12</f>
        <v>-14312.910000000003</v>
      </c>
      <c r="C17" s="25">
        <f>C14-C12</f>
        <v>-29516.25</v>
      </c>
      <c r="D17" s="25">
        <f>D14-D12</f>
        <v>-97953.739999999991</v>
      </c>
      <c r="E17" s="233"/>
      <c r="F17" s="25">
        <f>F14-F12</f>
        <v>0</v>
      </c>
      <c r="G17" s="25">
        <f>G14-G12</f>
        <v>0</v>
      </c>
      <c r="H17" s="25">
        <f>H14-H12</f>
        <v>0</v>
      </c>
      <c r="I17" s="233"/>
      <c r="J17" s="25">
        <f>J14-J12</f>
        <v>0</v>
      </c>
      <c r="K17" s="25">
        <f>K14-K12</f>
        <v>0</v>
      </c>
      <c r="L17" s="25">
        <f>L14-L12</f>
        <v>0</v>
      </c>
      <c r="M17" s="233"/>
      <c r="N17" s="25">
        <f>N14-N12</f>
        <v>0</v>
      </c>
      <c r="O17" s="25">
        <f>O14-O12</f>
        <v>0</v>
      </c>
      <c r="P17" s="25">
        <f>P14-P12</f>
        <v>0</v>
      </c>
      <c r="Q17" s="233"/>
      <c r="R17" s="126"/>
    </row>
    <row r="18" spans="1:18">
      <c r="A18" s="10" t="s">
        <v>44</v>
      </c>
      <c r="B18" s="11">
        <f t="shared" ref="B18:D19" si="8">B6/B13</f>
        <v>0.27710496305700238</v>
      </c>
      <c r="C18" s="11">
        <f t="shared" si="8"/>
        <v>0.35363007265526353</v>
      </c>
      <c r="D18" s="11">
        <f t="shared" si="8"/>
        <v>0.28894213264848945</v>
      </c>
      <c r="E18" s="235"/>
      <c r="F18" s="11" t="e">
        <f t="shared" ref="F18:H19" si="9">F6/F13</f>
        <v>#DIV/0!</v>
      </c>
      <c r="G18" s="11" t="e">
        <f t="shared" si="9"/>
        <v>#DIV/0!</v>
      </c>
      <c r="H18" s="11" t="e">
        <f t="shared" si="9"/>
        <v>#DIV/0!</v>
      </c>
      <c r="I18" s="235"/>
      <c r="J18" s="11" t="e">
        <f t="shared" ref="J18:L19" si="10">J6/J13</f>
        <v>#DIV/0!</v>
      </c>
      <c r="K18" s="11" t="e">
        <f t="shared" si="10"/>
        <v>#DIV/0!</v>
      </c>
      <c r="L18" s="11" t="e">
        <f t="shared" si="10"/>
        <v>#DIV/0!</v>
      </c>
      <c r="M18" s="235"/>
      <c r="N18" s="11" t="e">
        <f t="shared" ref="N18:P19" si="11">N6/N13</f>
        <v>#DIV/0!</v>
      </c>
      <c r="O18" s="11" t="e">
        <f t="shared" si="11"/>
        <v>#DIV/0!</v>
      </c>
      <c r="P18" s="11" t="e">
        <f t="shared" si="11"/>
        <v>#DIV/0!</v>
      </c>
      <c r="Q18" s="235"/>
      <c r="R18" s="128"/>
    </row>
    <row r="19" spans="1:18">
      <c r="A19" s="10" t="s">
        <v>45</v>
      </c>
      <c r="B19" s="11">
        <f t="shared" si="8"/>
        <v>0.27710496305700238</v>
      </c>
      <c r="C19" s="11">
        <f t="shared" si="8"/>
        <v>0.32019210671933662</v>
      </c>
      <c r="D19" s="11">
        <f t="shared" si="8"/>
        <v>0.31190434840941283</v>
      </c>
      <c r="E19" s="235"/>
      <c r="F19" s="11" t="e">
        <f t="shared" si="9"/>
        <v>#DIV/0!</v>
      </c>
      <c r="G19" s="11" t="e">
        <f t="shared" si="9"/>
        <v>#DIV/0!</v>
      </c>
      <c r="H19" s="11" t="e">
        <f t="shared" si="9"/>
        <v>#DIV/0!</v>
      </c>
      <c r="I19" s="235"/>
      <c r="J19" s="11" t="e">
        <f t="shared" si="10"/>
        <v>#DIV/0!</v>
      </c>
      <c r="K19" s="11" t="e">
        <f t="shared" si="10"/>
        <v>#DIV/0!</v>
      </c>
      <c r="L19" s="11" t="e">
        <f t="shared" si="10"/>
        <v>#DIV/0!</v>
      </c>
      <c r="M19" s="235"/>
      <c r="N19" s="11" t="e">
        <f t="shared" si="11"/>
        <v>#DIV/0!</v>
      </c>
      <c r="O19" s="11" t="e">
        <f t="shared" si="11"/>
        <v>#DIV/0!</v>
      </c>
      <c r="P19" s="11" t="e">
        <f t="shared" si="11"/>
        <v>#DIV/0!</v>
      </c>
      <c r="Q19" s="235"/>
      <c r="R19" s="128"/>
    </row>
    <row r="20" spans="1:18">
      <c r="A20" s="73"/>
      <c r="B20" s="106"/>
      <c r="C20" s="106"/>
      <c r="D20" s="106"/>
      <c r="E20" s="236"/>
      <c r="F20" s="106"/>
      <c r="G20" s="106"/>
      <c r="H20" s="106"/>
      <c r="I20" s="236"/>
      <c r="J20" s="73"/>
      <c r="K20" s="106"/>
      <c r="L20" s="106"/>
      <c r="M20" s="236"/>
      <c r="N20" s="106"/>
      <c r="O20" s="106"/>
      <c r="P20" s="106"/>
      <c r="Q20" s="236"/>
      <c r="R20" s="129"/>
    </row>
    <row r="21" spans="1:18" ht="15.75">
      <c r="A21" s="58"/>
      <c r="B21" s="487"/>
      <c r="C21" s="487"/>
      <c r="D21" s="487"/>
      <c r="E21" s="237"/>
      <c r="F21" s="487"/>
      <c r="G21" s="487"/>
      <c r="H21" s="105"/>
      <c r="I21" s="237"/>
      <c r="J21" s="486" t="s">
        <v>33</v>
      </c>
      <c r="K21" s="487"/>
      <c r="L21" s="487"/>
      <c r="M21" s="487"/>
      <c r="N21" s="487"/>
      <c r="O21" s="487"/>
      <c r="P21" s="487"/>
      <c r="Q21" s="237"/>
      <c r="R21" s="133"/>
    </row>
    <row r="22" spans="1:18" ht="15.75">
      <c r="A22" s="75" t="s">
        <v>91</v>
      </c>
      <c r="B22" s="80">
        <v>2600</v>
      </c>
      <c r="C22" s="80">
        <v>2600</v>
      </c>
      <c r="D22" s="80">
        <v>2600</v>
      </c>
      <c r="E22" s="238"/>
      <c r="F22" s="80">
        <v>2600</v>
      </c>
      <c r="G22" s="80">
        <v>2600</v>
      </c>
      <c r="H22" s="80">
        <v>2600</v>
      </c>
      <c r="I22" s="238"/>
      <c r="J22" s="80">
        <v>2600</v>
      </c>
      <c r="K22" s="80">
        <v>2600</v>
      </c>
      <c r="L22" s="80">
        <v>2600</v>
      </c>
      <c r="M22" s="238"/>
      <c r="N22" s="80">
        <v>2600</v>
      </c>
      <c r="O22" s="80">
        <v>2600</v>
      </c>
      <c r="P22" s="80">
        <v>2600</v>
      </c>
      <c r="Q22" s="238"/>
      <c r="R22" s="133"/>
    </row>
    <row r="23" spans="1:18">
      <c r="A23" s="20" t="s">
        <v>62</v>
      </c>
      <c r="B23" s="81">
        <f>B5</f>
        <v>28000</v>
      </c>
      <c r="C23" s="81">
        <f>C5</f>
        <v>63000</v>
      </c>
      <c r="D23" s="81">
        <f>D5</f>
        <v>105000</v>
      </c>
      <c r="E23" s="239"/>
      <c r="F23" s="81">
        <f>F5</f>
        <v>0</v>
      </c>
      <c r="G23" s="81">
        <f>G5</f>
        <v>0</v>
      </c>
      <c r="H23" s="81">
        <f>H5</f>
        <v>0</v>
      </c>
      <c r="I23" s="239"/>
      <c r="J23" s="81">
        <f>J5</f>
        <v>0</v>
      </c>
      <c r="K23" s="81">
        <f>K5</f>
        <v>0</v>
      </c>
      <c r="L23" s="81">
        <f>L5</f>
        <v>0</v>
      </c>
      <c r="M23" s="239"/>
      <c r="N23" s="81">
        <f>N5</f>
        <v>0</v>
      </c>
      <c r="O23" s="81">
        <f>O5</f>
        <v>0</v>
      </c>
      <c r="P23" s="81">
        <f>P5</f>
        <v>0</v>
      </c>
      <c r="Q23" s="239"/>
      <c r="R23" s="135"/>
    </row>
    <row r="24" spans="1:18">
      <c r="A24" s="40" t="s">
        <v>63</v>
      </c>
      <c r="B24" s="57">
        <f>B7</f>
        <v>19310.638500000001</v>
      </c>
      <c r="C24" s="57">
        <f>C7</f>
        <v>51065.437900000004</v>
      </c>
      <c r="D24" s="57">
        <f>D7</f>
        <v>67697.672300000006</v>
      </c>
      <c r="E24" s="240"/>
      <c r="F24" s="57">
        <f>F7</f>
        <v>0</v>
      </c>
      <c r="G24" s="57">
        <f>G7</f>
        <v>0</v>
      </c>
      <c r="H24" s="57">
        <f>H7</f>
        <v>0</v>
      </c>
      <c r="I24" s="240"/>
      <c r="J24" s="57">
        <f>J7</f>
        <v>0</v>
      </c>
      <c r="K24" s="57">
        <f>K7</f>
        <v>0</v>
      </c>
      <c r="L24" s="57">
        <f>L7</f>
        <v>0</v>
      </c>
      <c r="M24" s="240"/>
      <c r="N24" s="57">
        <f>N7</f>
        <v>0</v>
      </c>
      <c r="O24" s="57">
        <f>O7</f>
        <v>0</v>
      </c>
      <c r="P24" s="57">
        <f>P7</f>
        <v>0</v>
      </c>
      <c r="Q24" s="240"/>
      <c r="R24" s="135"/>
    </row>
    <row r="25" spans="1:18">
      <c r="A25" s="40" t="s">
        <v>64</v>
      </c>
      <c r="B25" s="99">
        <f>B24/B23</f>
        <v>0.6896656607142857</v>
      </c>
      <c r="C25" s="99">
        <f>C24/C23</f>
        <v>0.81056250634920646</v>
      </c>
      <c r="D25" s="99">
        <f>D24/D23</f>
        <v>0.6447397361904762</v>
      </c>
      <c r="E25" s="241"/>
      <c r="F25" s="99" t="e">
        <f>F24/F23</f>
        <v>#DIV/0!</v>
      </c>
      <c r="G25" s="99" t="e">
        <f>G24/G23</f>
        <v>#DIV/0!</v>
      </c>
      <c r="H25" s="99" t="e">
        <f>H24/H23</f>
        <v>#DIV/0!</v>
      </c>
      <c r="I25" s="241"/>
      <c r="J25" s="99" t="e">
        <f>J24/J23</f>
        <v>#DIV/0!</v>
      </c>
      <c r="K25" s="99" t="e">
        <f>K24/K23</f>
        <v>#DIV/0!</v>
      </c>
      <c r="L25" s="99" t="e">
        <f>L24/L23</f>
        <v>#DIV/0!</v>
      </c>
      <c r="M25" s="241"/>
      <c r="N25" s="99" t="e">
        <f>N24/N23</f>
        <v>#DIV/0!</v>
      </c>
      <c r="O25" s="99" t="e">
        <f>O24/O23</f>
        <v>#DIV/0!</v>
      </c>
      <c r="P25" s="99" t="e">
        <f>P24/P23</f>
        <v>#DIV/0!</v>
      </c>
      <c r="Q25" s="241"/>
      <c r="R25" s="135"/>
    </row>
    <row r="26" spans="1:18">
      <c r="A26" s="39" t="s">
        <v>72</v>
      </c>
      <c r="B26" s="60">
        <f>B22*0.2</f>
        <v>520</v>
      </c>
      <c r="C26" s="60">
        <f>C22*0.2</f>
        <v>520</v>
      </c>
      <c r="D26" s="60">
        <f>D22*0.2</f>
        <v>520</v>
      </c>
      <c r="E26" s="242"/>
      <c r="F26" s="60">
        <f>F22*0.2</f>
        <v>520</v>
      </c>
      <c r="G26" s="60">
        <f>G22*0.2</f>
        <v>520</v>
      </c>
      <c r="H26" s="60">
        <f>H22*0.2</f>
        <v>520</v>
      </c>
      <c r="I26" s="242"/>
      <c r="J26" s="60">
        <f>J22*0.2</f>
        <v>520</v>
      </c>
      <c r="K26" s="60">
        <f>K22*0.2</f>
        <v>520</v>
      </c>
      <c r="L26" s="60">
        <f>L22*0.2</f>
        <v>520</v>
      </c>
      <c r="M26" s="242"/>
      <c r="N26" s="60">
        <f>N22*0.2</f>
        <v>520</v>
      </c>
      <c r="O26" s="60">
        <f>O22*0.2</f>
        <v>520</v>
      </c>
      <c r="P26" s="60">
        <f>P22*0.2</f>
        <v>520</v>
      </c>
      <c r="Q26" s="242"/>
      <c r="R26" s="138"/>
    </row>
    <row r="27" spans="1:18">
      <c r="A27" s="40" t="s">
        <v>65</v>
      </c>
      <c r="B27" s="84">
        <f>IF(B25&lt;80%,0,IF(B25&lt;90%,0.5,IF(B25&lt;95%,0.75,1)))</f>
        <v>0</v>
      </c>
      <c r="C27" s="84">
        <f>IF(C25&lt;80%,0,IF(C25&lt;90%,0.5,IF(C25&lt;95%,0.75,1)))</f>
        <v>0.5</v>
      </c>
      <c r="D27" s="84">
        <f>IF(D25&lt;80%,0,IF(D25&lt;90%,0.5,IF(D25&lt;95%,0.75,1)))</f>
        <v>0</v>
      </c>
      <c r="E27" s="240"/>
      <c r="F27" s="84" t="e">
        <f>IF(F25&lt;80%,0,IF(F25&lt;90%,0.5,IF(F25&lt;95%,0.75,1)))</f>
        <v>#DIV/0!</v>
      </c>
      <c r="G27" s="84" t="e">
        <f>IF(G25&lt;80%,0,IF(G25&lt;90%,0.5,IF(G25&lt;95%,0.75,1)))</f>
        <v>#DIV/0!</v>
      </c>
      <c r="H27" s="84" t="e">
        <f>IF(H25&lt;80%,0,IF(H25&lt;90%,0.5,IF(H25&lt;95%,0.75,1)))</f>
        <v>#DIV/0!</v>
      </c>
      <c r="I27" s="240"/>
      <c r="J27" s="84" t="e">
        <f>IF(J25&lt;80%,0,IF(J25&lt;90%,0.5,IF(J25&lt;95%,0.75,1)))</f>
        <v>#DIV/0!</v>
      </c>
      <c r="K27" s="84" t="e">
        <f>IF(K25&lt;80%,0,IF(K25&lt;90%,0.5,IF(K25&lt;95%,0.75,1)))</f>
        <v>#DIV/0!</v>
      </c>
      <c r="L27" s="84" t="e">
        <f>IF(L25&lt;80%,0,IF(L25&lt;90%,0.5,IF(L25&lt;95%,0.75,1)))</f>
        <v>#DIV/0!</v>
      </c>
      <c r="M27" s="240"/>
      <c r="N27" s="84" t="e">
        <f>IF(N25&lt;80%,0,IF(N25&lt;90%,0.5,IF(N25&lt;95%,0.75,1)))</f>
        <v>#DIV/0!</v>
      </c>
      <c r="O27" s="84" t="e">
        <f>IF(O25&lt;80%,0,IF(O25&lt;90%,0.5,IF(O25&lt;95%,0.75,1)))</f>
        <v>#DIV/0!</v>
      </c>
      <c r="P27" s="84" t="e">
        <f>IF(P25&lt;80%,0,IF(P25&lt;90%,0.5,IF(P25&lt;95%,0.75,1)))</f>
        <v>#DIV/0!</v>
      </c>
      <c r="Q27" s="240"/>
      <c r="R27" s="135"/>
    </row>
    <row r="28" spans="1:18">
      <c r="A28" s="61" t="s">
        <v>66</v>
      </c>
      <c r="B28" s="79">
        <f>B27*B26</f>
        <v>0</v>
      </c>
      <c r="C28" s="79">
        <f>C27*C26</f>
        <v>260</v>
      </c>
      <c r="D28" s="79">
        <f>D27*D26</f>
        <v>0</v>
      </c>
      <c r="E28" s="243"/>
      <c r="F28" s="79" t="e">
        <f>F27*F26</f>
        <v>#DIV/0!</v>
      </c>
      <c r="G28" s="79" t="e">
        <f>G27*G26</f>
        <v>#DIV/0!</v>
      </c>
      <c r="H28" s="79" t="e">
        <f>H27*H26</f>
        <v>#DIV/0!</v>
      </c>
      <c r="I28" s="243"/>
      <c r="J28" s="79" t="e">
        <f>J27*J26</f>
        <v>#DIV/0!</v>
      </c>
      <c r="K28" s="79" t="e">
        <f>K27*K26</f>
        <v>#DIV/0!</v>
      </c>
      <c r="L28" s="79" t="e">
        <f>L27*L26</f>
        <v>#DIV/0!</v>
      </c>
      <c r="M28" s="243"/>
      <c r="N28" s="79" t="e">
        <f>N27*N26</f>
        <v>#DIV/0!</v>
      </c>
      <c r="O28" s="79" t="e">
        <f>O27*O26</f>
        <v>#DIV/0!</v>
      </c>
      <c r="P28" s="79" t="e">
        <f>P27*P26</f>
        <v>#DIV/0!</v>
      </c>
      <c r="Q28" s="243"/>
      <c r="R28" s="139"/>
    </row>
    <row r="29" spans="1:18">
      <c r="A29" s="20" t="s">
        <v>61</v>
      </c>
      <c r="B29" s="42">
        <f>B12</f>
        <v>84000</v>
      </c>
      <c r="C29" s="42">
        <f>C12</f>
        <v>189000</v>
      </c>
      <c r="D29" s="42">
        <f>D12</f>
        <v>315000</v>
      </c>
      <c r="E29" s="239"/>
      <c r="F29" s="42">
        <f>F12</f>
        <v>0</v>
      </c>
      <c r="G29" s="42">
        <f>G12</f>
        <v>0</v>
      </c>
      <c r="H29" s="42">
        <f>H12</f>
        <v>0</v>
      </c>
      <c r="I29" s="239"/>
      <c r="J29" s="42">
        <f>J12</f>
        <v>0</v>
      </c>
      <c r="K29" s="42">
        <f>K12</f>
        <v>0</v>
      </c>
      <c r="L29" s="42">
        <f>L12</f>
        <v>0</v>
      </c>
      <c r="M29" s="239"/>
      <c r="N29" s="42">
        <f>N12</f>
        <v>0</v>
      </c>
      <c r="O29" s="42">
        <f>O12</f>
        <v>0</v>
      </c>
      <c r="P29" s="42">
        <f>P12</f>
        <v>0</v>
      </c>
      <c r="Q29" s="239"/>
      <c r="R29" s="135"/>
    </row>
    <row r="30" spans="1:18">
      <c r="A30" s="40" t="s">
        <v>67</v>
      </c>
      <c r="B30" s="41">
        <f>B14</f>
        <v>69687.09</v>
      </c>
      <c r="C30" s="41">
        <f>C14</f>
        <v>159483.75</v>
      </c>
      <c r="D30" s="41">
        <f>D14</f>
        <v>217046.26</v>
      </c>
      <c r="E30" s="240"/>
      <c r="F30" s="41">
        <f>F14</f>
        <v>0</v>
      </c>
      <c r="G30" s="41">
        <f>G14</f>
        <v>0</v>
      </c>
      <c r="H30" s="41">
        <f>H14</f>
        <v>0</v>
      </c>
      <c r="I30" s="240"/>
      <c r="J30" s="41">
        <f>J14</f>
        <v>0</v>
      </c>
      <c r="K30" s="41">
        <f>K14</f>
        <v>0</v>
      </c>
      <c r="L30" s="41">
        <f>L14</f>
        <v>0</v>
      </c>
      <c r="M30" s="240"/>
      <c r="N30" s="41">
        <f>N14</f>
        <v>0</v>
      </c>
      <c r="O30" s="41">
        <f>O14</f>
        <v>0</v>
      </c>
      <c r="P30" s="41">
        <f>P14</f>
        <v>0</v>
      </c>
      <c r="Q30" s="240"/>
      <c r="R30" s="135"/>
    </row>
    <row r="31" spans="1:18">
      <c r="A31" s="40" t="s">
        <v>68</v>
      </c>
      <c r="B31" s="99">
        <f>B30/B29</f>
        <v>0.8296082142857143</v>
      </c>
      <c r="C31" s="99">
        <f>C30/C29</f>
        <v>0.84382936507936512</v>
      </c>
      <c r="D31" s="99">
        <f>D30/D29</f>
        <v>0.68903574603174611</v>
      </c>
      <c r="E31" s="241"/>
      <c r="F31" s="99" t="e">
        <f>F30/F29</f>
        <v>#DIV/0!</v>
      </c>
      <c r="G31" s="99" t="e">
        <f>G30/G29</f>
        <v>#DIV/0!</v>
      </c>
      <c r="H31" s="99" t="e">
        <f>H30/H29</f>
        <v>#DIV/0!</v>
      </c>
      <c r="I31" s="241"/>
      <c r="J31" s="99" t="e">
        <f>J30/J29</f>
        <v>#DIV/0!</v>
      </c>
      <c r="K31" s="99" t="e">
        <f>K30/K29</f>
        <v>#DIV/0!</v>
      </c>
      <c r="L31" s="99" t="e">
        <f>L30/L29</f>
        <v>#DIV/0!</v>
      </c>
      <c r="M31" s="241"/>
      <c r="N31" s="99" t="e">
        <f>N30/N29</f>
        <v>#DIV/0!</v>
      </c>
      <c r="O31" s="99" t="e">
        <f>O30/O29</f>
        <v>#DIV/0!</v>
      </c>
      <c r="P31" s="99" t="e">
        <f>P30/P29</f>
        <v>#DIV/0!</v>
      </c>
      <c r="Q31" s="241"/>
      <c r="R31" s="135"/>
    </row>
    <row r="32" spans="1:18">
      <c r="A32" s="90" t="s">
        <v>73</v>
      </c>
      <c r="B32" s="89">
        <f>B22*0.2</f>
        <v>520</v>
      </c>
      <c r="C32" s="89">
        <f>C22*0.2</f>
        <v>520</v>
      </c>
      <c r="D32" s="89">
        <f>D22*0.2</f>
        <v>520</v>
      </c>
      <c r="E32" s="240"/>
      <c r="F32" s="89">
        <f>F22*0.2</f>
        <v>520</v>
      </c>
      <c r="G32" s="89">
        <f>G22*0.2</f>
        <v>520</v>
      </c>
      <c r="H32" s="89">
        <f>H22*0.2</f>
        <v>520</v>
      </c>
      <c r="I32" s="240"/>
      <c r="J32" s="89">
        <f>J22*0.2</f>
        <v>520</v>
      </c>
      <c r="K32" s="89">
        <f>K22*0.2</f>
        <v>520</v>
      </c>
      <c r="L32" s="89">
        <f>L22*0.2</f>
        <v>520</v>
      </c>
      <c r="M32" s="240"/>
      <c r="N32" s="89">
        <f>N22*0.2</f>
        <v>520</v>
      </c>
      <c r="O32" s="89">
        <f>O22*0.2</f>
        <v>520</v>
      </c>
      <c r="P32" s="89">
        <f>P22*0.2</f>
        <v>520</v>
      </c>
      <c r="Q32" s="240"/>
      <c r="R32" s="135"/>
    </row>
    <row r="33" spans="1:18">
      <c r="A33" s="40" t="s">
        <v>69</v>
      </c>
      <c r="B33" s="60">
        <f>IF(B31&lt;80%,0,IF(B31&lt;90%,0.5,IF(B31&lt;95%,0.75,1)))</f>
        <v>0.5</v>
      </c>
      <c r="C33" s="60">
        <f>IF(C31&lt;80%,0,IF(C31&lt;90%,0.5,IF(C31&lt;95%,0.75,1)))</f>
        <v>0.5</v>
      </c>
      <c r="D33" s="60">
        <f>IF(D31&lt;80%,0,IF(D31&lt;90%,0.5,IF(D31&lt;95%,0.75,1)))</f>
        <v>0</v>
      </c>
      <c r="E33" s="242"/>
      <c r="F33" s="60" t="e">
        <f>IF(F31&lt;80%,0,IF(F31&lt;90%,0.5,IF(F31&lt;95%,0.75,1)))</f>
        <v>#DIV/0!</v>
      </c>
      <c r="G33" s="60" t="e">
        <f>IF(G31&lt;80%,0,IF(G31&lt;90%,0.5,IF(G31&lt;95%,0.75,1)))</f>
        <v>#DIV/0!</v>
      </c>
      <c r="H33" s="60" t="e">
        <f>IF(H31&lt;80%,0,IF(H31&lt;90%,0.5,IF(H31&lt;95%,0.75,1)))</f>
        <v>#DIV/0!</v>
      </c>
      <c r="I33" s="242"/>
      <c r="J33" s="60" t="e">
        <f>IF(J31&lt;80%,0,IF(J31&lt;90%,0.5,IF(J31&lt;95%,0.75,1)))</f>
        <v>#DIV/0!</v>
      </c>
      <c r="K33" s="60" t="e">
        <f>IF(K31&lt;80%,0,IF(K31&lt;90%,0.5,IF(K31&lt;95%,0.75,1)))</f>
        <v>#DIV/0!</v>
      </c>
      <c r="L33" s="60" t="e">
        <f>IF(L31&lt;80%,0,IF(L31&lt;90%,0.5,IF(L31&lt;95%,0.75,1)))</f>
        <v>#DIV/0!</v>
      </c>
      <c r="M33" s="242"/>
      <c r="N33" s="60" t="e">
        <f>IF(N31&lt;80%,0,IF(N31&lt;90%,0.5,IF(N31&lt;95%,0.75,1)))</f>
        <v>#DIV/0!</v>
      </c>
      <c r="O33" s="60" t="e">
        <f>IF(O31&lt;80%,0,IF(O31&lt;90%,0.5,IF(O31&lt;95%,0.75,1)))</f>
        <v>#DIV/0!</v>
      </c>
      <c r="P33" s="60" t="e">
        <f>IF(P31&lt;80%,0,IF(P31&lt;90%,0.5,IF(P31&lt;95%,0.75,1)))</f>
        <v>#DIV/0!</v>
      </c>
      <c r="Q33" s="242"/>
      <c r="R33" s="135"/>
    </row>
    <row r="34" spans="1:18">
      <c r="A34" s="61" t="s">
        <v>70</v>
      </c>
      <c r="B34" s="79">
        <f>B33*B32</f>
        <v>260</v>
      </c>
      <c r="C34" s="79">
        <f>C33*C32</f>
        <v>260</v>
      </c>
      <c r="D34" s="79">
        <f>D33*D32</f>
        <v>0</v>
      </c>
      <c r="E34" s="243"/>
      <c r="F34" s="79" t="e">
        <f>F33*F32</f>
        <v>#DIV/0!</v>
      </c>
      <c r="G34" s="79" t="e">
        <f>G33*G32</f>
        <v>#DIV/0!</v>
      </c>
      <c r="H34" s="79" t="e">
        <f>H33*H32</f>
        <v>#DIV/0!</v>
      </c>
      <c r="I34" s="243"/>
      <c r="J34" s="79" t="e">
        <f>J33*J32</f>
        <v>#DIV/0!</v>
      </c>
      <c r="K34" s="79" t="e">
        <f>K33*K32</f>
        <v>#DIV/0!</v>
      </c>
      <c r="L34" s="79" t="e">
        <f>L33*L32</f>
        <v>#DIV/0!</v>
      </c>
      <c r="M34" s="243"/>
      <c r="N34" s="79" t="e">
        <f>N33*N32</f>
        <v>#DIV/0!</v>
      </c>
      <c r="O34" s="79" t="e">
        <f>O33*O32</f>
        <v>#DIV/0!</v>
      </c>
      <c r="P34" s="79" t="e">
        <f>P33*P32</f>
        <v>#DIV/0!</v>
      </c>
      <c r="Q34" s="243"/>
      <c r="R34" s="139"/>
    </row>
    <row r="35" spans="1:18">
      <c r="A35" s="20" t="s">
        <v>46</v>
      </c>
      <c r="B35" s="100">
        <v>1</v>
      </c>
      <c r="C35" s="100">
        <v>1</v>
      </c>
      <c r="D35" s="100">
        <v>1</v>
      </c>
      <c r="E35" s="239"/>
      <c r="F35" s="100">
        <v>1</v>
      </c>
      <c r="G35" s="100">
        <v>1</v>
      </c>
      <c r="H35" s="100">
        <v>1</v>
      </c>
      <c r="I35" s="239"/>
      <c r="J35" s="100">
        <v>1</v>
      </c>
      <c r="K35" s="100">
        <v>1</v>
      </c>
      <c r="L35" s="100">
        <v>1</v>
      </c>
      <c r="M35" s="239"/>
      <c r="N35" s="100">
        <v>1</v>
      </c>
      <c r="O35" s="100">
        <v>1</v>
      </c>
      <c r="P35" s="100">
        <v>1</v>
      </c>
      <c r="Q35" s="239"/>
      <c r="R35" s="140"/>
    </row>
    <row r="36" spans="1:18">
      <c r="A36" s="52" t="s">
        <v>71</v>
      </c>
      <c r="B36" s="85">
        <f>B22*0.1</f>
        <v>260</v>
      </c>
      <c r="C36" s="85">
        <f>C22*0.1</f>
        <v>260</v>
      </c>
      <c r="D36" s="85">
        <f>D22*0.1</f>
        <v>260</v>
      </c>
      <c r="E36" s="244"/>
      <c r="F36" s="85">
        <f>F22*0.1</f>
        <v>260</v>
      </c>
      <c r="G36" s="85">
        <f>G22*0.1</f>
        <v>260</v>
      </c>
      <c r="H36" s="85">
        <f>H22*0.1</f>
        <v>260</v>
      </c>
      <c r="I36" s="244"/>
      <c r="J36" s="85">
        <f>J22*0.1</f>
        <v>260</v>
      </c>
      <c r="K36" s="85">
        <f>K22*0.1</f>
        <v>260</v>
      </c>
      <c r="L36" s="85">
        <f>L22*0.1</f>
        <v>260</v>
      </c>
      <c r="M36" s="244"/>
      <c r="N36" s="85">
        <f>N22*0.1</f>
        <v>260</v>
      </c>
      <c r="O36" s="85">
        <f>O22*0.1</f>
        <v>260</v>
      </c>
      <c r="P36" s="85">
        <f>P22*0.1</f>
        <v>260</v>
      </c>
      <c r="Q36" s="244"/>
      <c r="R36" s="138"/>
    </row>
    <row r="37" spans="1:18">
      <c r="A37" s="40" t="s">
        <v>74</v>
      </c>
      <c r="B37" s="107" t="s">
        <v>254</v>
      </c>
      <c r="C37" s="107" t="s">
        <v>184</v>
      </c>
      <c r="D37" s="107"/>
      <c r="E37" s="240"/>
      <c r="F37" s="107"/>
      <c r="G37" s="107"/>
      <c r="H37" s="107"/>
      <c r="I37" s="240"/>
      <c r="J37" s="109"/>
      <c r="K37" s="107"/>
      <c r="L37" s="107"/>
      <c r="M37" s="240"/>
      <c r="N37" s="107"/>
      <c r="O37" s="107"/>
      <c r="P37" s="107"/>
      <c r="Q37" s="240"/>
      <c r="R37" s="135"/>
    </row>
    <row r="38" spans="1:18">
      <c r="A38" s="68" t="s">
        <v>75</v>
      </c>
      <c r="B38" s="83">
        <f>B37*B36</f>
        <v>0</v>
      </c>
      <c r="C38" s="83">
        <f>C37*C36</f>
        <v>260</v>
      </c>
      <c r="D38" s="83">
        <f>D37*D36</f>
        <v>0</v>
      </c>
      <c r="E38" s="243"/>
      <c r="F38" s="83">
        <f>F37*F36</f>
        <v>0</v>
      </c>
      <c r="G38" s="83">
        <f>G37*G36</f>
        <v>0</v>
      </c>
      <c r="H38" s="83">
        <f>H37*H36</f>
        <v>0</v>
      </c>
      <c r="I38" s="243"/>
      <c r="J38" s="83">
        <f>J37*J36</f>
        <v>0</v>
      </c>
      <c r="K38" s="83">
        <f>K37*K36</f>
        <v>0</v>
      </c>
      <c r="L38" s="83">
        <f>L37*L36</f>
        <v>0</v>
      </c>
      <c r="M38" s="243"/>
      <c r="N38" s="83">
        <f>N37*N36</f>
        <v>0</v>
      </c>
      <c r="O38" s="83">
        <f>O37*O36</f>
        <v>0</v>
      </c>
      <c r="P38" s="83">
        <f>P37*P36</f>
        <v>0</v>
      </c>
      <c r="Q38" s="243"/>
      <c r="R38" s="142"/>
    </row>
    <row r="39" spans="1:18">
      <c r="A39" s="58" t="s">
        <v>79</v>
      </c>
      <c r="B39" s="86">
        <f>B34+B28+B38</f>
        <v>260</v>
      </c>
      <c r="C39" s="86">
        <f>C34+C28+C38</f>
        <v>780</v>
      </c>
      <c r="D39" s="86">
        <f>D34+D28+D38</f>
        <v>0</v>
      </c>
      <c r="E39" s="245"/>
      <c r="F39" s="86" t="e">
        <f>F34+F28+F38</f>
        <v>#DIV/0!</v>
      </c>
      <c r="G39" s="86" t="e">
        <f>G34+G28+G38</f>
        <v>#DIV/0!</v>
      </c>
      <c r="H39" s="86" t="e">
        <f>H34+H28+H38</f>
        <v>#DIV/0!</v>
      </c>
      <c r="I39" s="245"/>
      <c r="J39" s="86" t="e">
        <f>J34+J28+J38</f>
        <v>#DIV/0!</v>
      </c>
      <c r="K39" s="86" t="e">
        <f>K34+K28+K38</f>
        <v>#DIV/0!</v>
      </c>
      <c r="L39" s="86" t="e">
        <f>L34+L28+L38</f>
        <v>#DIV/0!</v>
      </c>
      <c r="M39" s="245"/>
      <c r="N39" s="86" t="e">
        <f>N34+N28+N38</f>
        <v>#DIV/0!</v>
      </c>
      <c r="O39" s="86" t="e">
        <f>O34+O28+O38</f>
        <v>#DIV/0!</v>
      </c>
      <c r="P39" s="86" t="e">
        <f>P34+P28+P38</f>
        <v>#DIV/0!</v>
      </c>
      <c r="Q39" s="245"/>
      <c r="R39" s="143"/>
    </row>
    <row r="40" spans="1:18">
      <c r="A40" s="134" t="s">
        <v>170</v>
      </c>
      <c r="B40" s="497">
        <f>D5</f>
        <v>105000</v>
      </c>
      <c r="C40" s="498"/>
      <c r="D40" s="498"/>
      <c r="E40" s="501"/>
      <c r="F40" s="497">
        <f>H5</f>
        <v>0</v>
      </c>
      <c r="G40" s="498"/>
      <c r="H40" s="498"/>
      <c r="I40" s="511"/>
      <c r="J40" s="497">
        <f>L5</f>
        <v>0</v>
      </c>
      <c r="K40" s="498"/>
      <c r="L40" s="498"/>
      <c r="M40" s="511"/>
      <c r="N40" s="497">
        <f>P5</f>
        <v>0</v>
      </c>
      <c r="O40" s="498"/>
      <c r="P40" s="498"/>
      <c r="Q40" s="501"/>
      <c r="R40" s="138"/>
    </row>
    <row r="41" spans="1:18">
      <c r="A41" s="136" t="s">
        <v>81</v>
      </c>
      <c r="B41" s="499">
        <f>D7</f>
        <v>67697.672300000006</v>
      </c>
      <c r="C41" s="500"/>
      <c r="D41" s="500"/>
      <c r="E41" s="501"/>
      <c r="F41" s="499">
        <f>H7</f>
        <v>0</v>
      </c>
      <c r="G41" s="500"/>
      <c r="H41" s="500"/>
      <c r="I41" s="512"/>
      <c r="J41" s="499">
        <f>L7</f>
        <v>0</v>
      </c>
      <c r="K41" s="500"/>
      <c r="L41" s="500"/>
      <c r="M41" s="512"/>
      <c r="N41" s="499">
        <f>P7</f>
        <v>0</v>
      </c>
      <c r="O41" s="500"/>
      <c r="P41" s="500"/>
      <c r="Q41" s="501"/>
      <c r="R41" s="138"/>
    </row>
    <row r="42" spans="1:18">
      <c r="A42" s="136" t="s">
        <v>80</v>
      </c>
      <c r="B42" s="502">
        <f>B41/B40</f>
        <v>0.6447397361904762</v>
      </c>
      <c r="C42" s="503"/>
      <c r="D42" s="503"/>
      <c r="E42" s="501"/>
      <c r="F42" s="502" t="e">
        <f>F41/F40</f>
        <v>#DIV/0!</v>
      </c>
      <c r="G42" s="503"/>
      <c r="H42" s="503"/>
      <c r="I42" s="513"/>
      <c r="J42" s="502" t="e">
        <f>J41/J40</f>
        <v>#DIV/0!</v>
      </c>
      <c r="K42" s="503"/>
      <c r="L42" s="503"/>
      <c r="M42" s="513"/>
      <c r="N42" s="502" t="e">
        <f>N41/N40</f>
        <v>#DIV/0!</v>
      </c>
      <c r="O42" s="503"/>
      <c r="P42" s="503"/>
      <c r="Q42" s="501"/>
      <c r="R42" s="144"/>
    </row>
    <row r="43" spans="1:18">
      <c r="A43" s="136" t="s">
        <v>77</v>
      </c>
      <c r="B43" s="504">
        <f>D22*0.5</f>
        <v>1300</v>
      </c>
      <c r="C43" s="505"/>
      <c r="D43" s="505"/>
      <c r="E43" s="501"/>
      <c r="F43" s="504">
        <f>H22*0.5</f>
        <v>1300</v>
      </c>
      <c r="G43" s="505"/>
      <c r="H43" s="505"/>
      <c r="I43" s="514"/>
      <c r="J43" s="504">
        <f>L22*0.5</f>
        <v>1300</v>
      </c>
      <c r="K43" s="505"/>
      <c r="L43" s="505"/>
      <c r="M43" s="514"/>
      <c r="N43" s="504">
        <f>P22*0.5</f>
        <v>1300</v>
      </c>
      <c r="O43" s="505"/>
      <c r="P43" s="505"/>
      <c r="Q43" s="501"/>
      <c r="R43" s="138"/>
    </row>
    <row r="44" spans="1:18">
      <c r="A44" s="90" t="s">
        <v>78</v>
      </c>
      <c r="B44" s="492">
        <f>IF(B42&lt;100%,0,IF(B42&lt;110%,0.5,IF(B42&lt;120%,0.7,1)))</f>
        <v>0</v>
      </c>
      <c r="C44" s="493"/>
      <c r="D44" s="493"/>
      <c r="E44" s="494"/>
      <c r="F44" s="492" t="e">
        <f>IF(F42&lt;100%,0,IF(F42&lt;110%,0.5,IF(F42&lt;120%,0.7,1)))</f>
        <v>#DIV/0!</v>
      </c>
      <c r="G44" s="493"/>
      <c r="H44" s="493"/>
      <c r="I44" s="515"/>
      <c r="J44" s="492" t="e">
        <f>IF(J42&lt;100%,0,IF(J42&lt;110%,0.5,IF(J42&lt;120%,0.7,1)))</f>
        <v>#DIV/0!</v>
      </c>
      <c r="K44" s="493"/>
      <c r="L44" s="493"/>
      <c r="M44" s="515"/>
      <c r="N44" s="492" t="e">
        <f>IF(N42&lt;100%,0,IF(N42&lt;110%,0.5,IF(N42&lt;120%,0.7,1)))</f>
        <v>#DIV/0!</v>
      </c>
      <c r="O44" s="493"/>
      <c r="P44" s="493"/>
      <c r="Q44" s="494"/>
      <c r="R44" s="145"/>
    </row>
    <row r="45" spans="1:18">
      <c r="A45" s="58" t="s">
        <v>76</v>
      </c>
      <c r="B45" s="495">
        <f>B44*B43</f>
        <v>0</v>
      </c>
      <c r="C45" s="496"/>
      <c r="D45" s="496"/>
      <c r="E45" s="494"/>
      <c r="F45" s="495" t="e">
        <f>F44*F43</f>
        <v>#DIV/0!</v>
      </c>
      <c r="G45" s="496"/>
      <c r="H45" s="496"/>
      <c r="I45" s="516"/>
      <c r="J45" s="495" t="e">
        <f>J44*J43</f>
        <v>#DIV/0!</v>
      </c>
      <c r="K45" s="496"/>
      <c r="L45" s="496"/>
      <c r="M45" s="516"/>
      <c r="N45" s="495" t="e">
        <f>N44*N43</f>
        <v>#DIV/0!</v>
      </c>
      <c r="O45" s="496"/>
      <c r="P45" s="496"/>
      <c r="Q45" s="494"/>
      <c r="R45" s="146"/>
    </row>
    <row r="46" spans="1:18">
      <c r="A46" s="134" t="s">
        <v>171</v>
      </c>
      <c r="B46" s="497">
        <f>E11</f>
        <v>315000</v>
      </c>
      <c r="C46" s="498"/>
      <c r="D46" s="498"/>
      <c r="E46" s="494"/>
      <c r="F46" s="497">
        <f>I11</f>
        <v>0</v>
      </c>
      <c r="G46" s="498"/>
      <c r="H46" s="498"/>
      <c r="I46" s="511"/>
      <c r="J46" s="497">
        <f>M11</f>
        <v>0</v>
      </c>
      <c r="K46" s="498"/>
      <c r="L46" s="498"/>
      <c r="M46" s="511"/>
      <c r="N46" s="497">
        <f>Q11</f>
        <v>0</v>
      </c>
      <c r="O46" s="498"/>
      <c r="P46" s="498"/>
      <c r="Q46" s="494"/>
      <c r="R46" s="146"/>
    </row>
    <row r="47" spans="1:18">
      <c r="A47" s="136" t="s">
        <v>81</v>
      </c>
      <c r="B47" s="499">
        <f>D14</f>
        <v>217046.26</v>
      </c>
      <c r="C47" s="500"/>
      <c r="D47" s="500"/>
      <c r="E47" s="501"/>
      <c r="F47" s="499">
        <f>H14</f>
        <v>0</v>
      </c>
      <c r="G47" s="500"/>
      <c r="H47" s="500"/>
      <c r="I47" s="512"/>
      <c r="J47" s="499">
        <f>L14</f>
        <v>0</v>
      </c>
      <c r="K47" s="500"/>
      <c r="L47" s="500"/>
      <c r="M47" s="512"/>
      <c r="N47" s="499">
        <f>P14</f>
        <v>0</v>
      </c>
      <c r="O47" s="500"/>
      <c r="P47" s="500"/>
      <c r="Q47" s="501"/>
      <c r="R47" s="146"/>
    </row>
    <row r="48" spans="1:18">
      <c r="A48" s="136" t="s">
        <v>80</v>
      </c>
      <c r="B48" s="502">
        <f>B47/B46</f>
        <v>0.68903574603174611</v>
      </c>
      <c r="C48" s="503"/>
      <c r="D48" s="503"/>
      <c r="E48" s="501"/>
      <c r="F48" s="502" t="e">
        <f>F47/F46</f>
        <v>#DIV/0!</v>
      </c>
      <c r="G48" s="503"/>
      <c r="H48" s="503"/>
      <c r="I48" s="513"/>
      <c r="J48" s="502" t="e">
        <f>J47/J46</f>
        <v>#DIV/0!</v>
      </c>
      <c r="K48" s="503"/>
      <c r="L48" s="503"/>
      <c r="M48" s="513"/>
      <c r="N48" s="502" t="e">
        <f>N47/N46</f>
        <v>#DIV/0!</v>
      </c>
      <c r="O48" s="503"/>
      <c r="P48" s="503"/>
      <c r="Q48" s="501"/>
      <c r="R48" s="146"/>
    </row>
    <row r="49" spans="1:18">
      <c r="A49" s="136" t="s">
        <v>77</v>
      </c>
      <c r="B49" s="504">
        <f>D22*0.5</f>
        <v>1300</v>
      </c>
      <c r="C49" s="505"/>
      <c r="D49" s="505"/>
      <c r="E49" s="501"/>
      <c r="F49" s="504">
        <f>H22*0.5</f>
        <v>1300</v>
      </c>
      <c r="G49" s="505"/>
      <c r="H49" s="505"/>
      <c r="I49" s="514"/>
      <c r="J49" s="504">
        <f>L22*0.5</f>
        <v>1300</v>
      </c>
      <c r="K49" s="505"/>
      <c r="L49" s="505"/>
      <c r="M49" s="514"/>
      <c r="N49" s="504">
        <f>P22*0.5</f>
        <v>1300</v>
      </c>
      <c r="O49" s="505"/>
      <c r="P49" s="505"/>
      <c r="Q49" s="501"/>
      <c r="R49" s="146"/>
    </row>
    <row r="50" spans="1:18">
      <c r="A50" s="90" t="s">
        <v>78</v>
      </c>
      <c r="B50" s="492">
        <f>IF(B48&lt;100%,0,IF(B48&lt;110%,0.5,IF(B48&lt;120%,0.7,1)))</f>
        <v>0</v>
      </c>
      <c r="C50" s="493"/>
      <c r="D50" s="493"/>
      <c r="E50" s="494"/>
      <c r="F50" s="492" t="e">
        <f>IF(F48&lt;100%,0,IF(F48&lt;110%,0.5,IF(F48&lt;120%,0.7,1)))</f>
        <v>#DIV/0!</v>
      </c>
      <c r="G50" s="493"/>
      <c r="H50" s="493"/>
      <c r="I50" s="515"/>
      <c r="J50" s="492" t="e">
        <f>IF(J48&lt;100%,0,IF(J48&lt;110%,0.5,IF(J48&lt;120%,0.7,1)))</f>
        <v>#DIV/0!</v>
      </c>
      <c r="K50" s="493"/>
      <c r="L50" s="493"/>
      <c r="M50" s="515"/>
      <c r="N50" s="492" t="e">
        <f>IF(N48&lt;100%,0,IF(N48&lt;110%,0.5,IF(N48&lt;120%,0.7,1)))</f>
        <v>#DIV/0!</v>
      </c>
      <c r="O50" s="493"/>
      <c r="P50" s="493"/>
      <c r="Q50" s="494"/>
      <c r="R50" s="146"/>
    </row>
    <row r="51" spans="1:18">
      <c r="A51" s="58" t="s">
        <v>76</v>
      </c>
      <c r="B51" s="495">
        <f>B50*B49</f>
        <v>0</v>
      </c>
      <c r="C51" s="496"/>
      <c r="D51" s="496"/>
      <c r="E51" s="494"/>
      <c r="F51" s="495" t="e">
        <f>F50*F49</f>
        <v>#DIV/0!</v>
      </c>
      <c r="G51" s="496"/>
      <c r="H51" s="496"/>
      <c r="I51" s="516"/>
      <c r="J51" s="495" t="e">
        <f>J50*J49</f>
        <v>#DIV/0!</v>
      </c>
      <c r="K51" s="496"/>
      <c r="L51" s="496"/>
      <c r="M51" s="516"/>
      <c r="N51" s="495" t="e">
        <f>N50*N49</f>
        <v>#DIV/0!</v>
      </c>
      <c r="O51" s="496"/>
      <c r="P51" s="496"/>
      <c r="Q51" s="494"/>
      <c r="R51" s="146"/>
    </row>
    <row r="52" spans="1:18">
      <c r="A52" s="65"/>
      <c r="B52" s="66"/>
      <c r="C52" s="66"/>
      <c r="D52" s="66"/>
      <c r="E52" s="148"/>
      <c r="F52" s="66"/>
      <c r="G52" s="66"/>
      <c r="H52" s="66"/>
      <c r="I52" s="148"/>
      <c r="J52" s="66"/>
      <c r="K52" s="66"/>
      <c r="L52" s="66"/>
      <c r="M52" s="148"/>
      <c r="N52" s="66"/>
      <c r="O52" s="66"/>
      <c r="P52" s="66"/>
      <c r="Q52" s="148"/>
      <c r="R52" s="149"/>
    </row>
    <row r="53" spans="1:18">
      <c r="A53" s="212" t="s">
        <v>27</v>
      </c>
      <c r="B53" s="116" t="s">
        <v>7</v>
      </c>
      <c r="C53" s="116" t="s">
        <v>8</v>
      </c>
      <c r="D53" s="116" t="s">
        <v>9</v>
      </c>
      <c r="E53" s="227" t="s">
        <v>173</v>
      </c>
      <c r="F53" s="116" t="s">
        <v>4</v>
      </c>
      <c r="G53" s="116" t="s">
        <v>5</v>
      </c>
      <c r="H53" s="116" t="s">
        <v>6</v>
      </c>
      <c r="I53" s="227" t="s">
        <v>172</v>
      </c>
      <c r="J53" s="116" t="s">
        <v>1</v>
      </c>
      <c r="K53" s="116" t="s">
        <v>2</v>
      </c>
      <c r="L53" s="116" t="s">
        <v>3</v>
      </c>
      <c r="M53" s="227" t="s">
        <v>159</v>
      </c>
      <c r="N53" s="116" t="s">
        <v>10</v>
      </c>
      <c r="O53" s="116" t="s">
        <v>11</v>
      </c>
      <c r="P53" s="116" t="s">
        <v>12</v>
      </c>
      <c r="Q53" s="227" t="s">
        <v>174</v>
      </c>
      <c r="R53" s="116" t="s">
        <v>175</v>
      </c>
    </row>
    <row r="54" spans="1:18">
      <c r="A54" s="150" t="s">
        <v>36</v>
      </c>
      <c r="B54" s="117"/>
      <c r="C54" s="117"/>
      <c r="D54" s="117"/>
      <c r="E54" s="228">
        <f>SUM(B54:D54)</f>
        <v>0</v>
      </c>
      <c r="F54" s="117"/>
      <c r="G54" s="117"/>
      <c r="H54" s="117"/>
      <c r="I54" s="228">
        <f>SUM(F54:H54)</f>
        <v>0</v>
      </c>
      <c r="J54" s="117"/>
      <c r="K54" s="117"/>
      <c r="L54" s="117"/>
      <c r="M54" s="228">
        <f>SUM(J54:L54)</f>
        <v>0</v>
      </c>
      <c r="N54" s="117"/>
      <c r="O54" s="117"/>
      <c r="P54" s="117"/>
      <c r="Q54" s="228">
        <f>SUM(N54:P54)</f>
        <v>0</v>
      </c>
      <c r="R54" s="118">
        <f t="shared" ref="R54:R67" si="12">M54+I54+E54+Q54</f>
        <v>0</v>
      </c>
    </row>
    <row r="55" spans="1:18">
      <c r="A55" s="150" t="s">
        <v>37</v>
      </c>
      <c r="B55" s="117"/>
      <c r="C55" s="117"/>
      <c r="D55" s="117"/>
      <c r="E55" s="228">
        <f t="shared" ref="E55:E67" si="13">SUM(B55:D55)</f>
        <v>0</v>
      </c>
      <c r="F55" s="117"/>
      <c r="G55" s="117"/>
      <c r="H55" s="117"/>
      <c r="I55" s="228">
        <f t="shared" ref="I55:I67" si="14">SUM(F55:H55)</f>
        <v>0</v>
      </c>
      <c r="J55" s="117"/>
      <c r="K55" s="117"/>
      <c r="L55" s="117"/>
      <c r="M55" s="228">
        <f t="shared" ref="M55:M67" si="15">SUM(J55:L55)</f>
        <v>0</v>
      </c>
      <c r="N55" s="117"/>
      <c r="O55" s="117"/>
      <c r="P55" s="117"/>
      <c r="Q55" s="228">
        <f t="shared" ref="Q55:Q67" si="16">SUM(N55:P55)</f>
        <v>0</v>
      </c>
      <c r="R55" s="118">
        <f t="shared" si="12"/>
        <v>0</v>
      </c>
    </row>
    <row r="56" spans="1:18">
      <c r="A56" s="150" t="s">
        <v>83</v>
      </c>
      <c r="B56" s="117"/>
      <c r="C56" s="117"/>
      <c r="D56" s="117"/>
      <c r="E56" s="228">
        <f t="shared" si="13"/>
        <v>0</v>
      </c>
      <c r="F56" s="117"/>
      <c r="G56" s="117"/>
      <c r="H56" s="117"/>
      <c r="I56" s="228">
        <f t="shared" si="14"/>
        <v>0</v>
      </c>
      <c r="J56" s="117"/>
      <c r="K56" s="117"/>
      <c r="L56" s="117"/>
      <c r="M56" s="228">
        <f t="shared" si="15"/>
        <v>0</v>
      </c>
      <c r="N56" s="117"/>
      <c r="O56" s="117"/>
      <c r="P56" s="117"/>
      <c r="Q56" s="228">
        <f t="shared" si="16"/>
        <v>0</v>
      </c>
      <c r="R56" s="118">
        <f t="shared" si="12"/>
        <v>0</v>
      </c>
    </row>
    <row r="57" spans="1:18">
      <c r="A57" s="150" t="s">
        <v>38</v>
      </c>
      <c r="B57" s="117"/>
      <c r="C57" s="117">
        <v>1</v>
      </c>
      <c r="D57" s="117"/>
      <c r="E57" s="228">
        <f t="shared" si="13"/>
        <v>1</v>
      </c>
      <c r="F57" s="117"/>
      <c r="G57" s="117"/>
      <c r="H57" s="117"/>
      <c r="I57" s="228">
        <f t="shared" si="14"/>
        <v>0</v>
      </c>
      <c r="J57" s="117"/>
      <c r="K57" s="117"/>
      <c r="L57" s="117"/>
      <c r="M57" s="228">
        <f t="shared" si="15"/>
        <v>0</v>
      </c>
      <c r="N57" s="117"/>
      <c r="O57" s="117"/>
      <c r="P57" s="117"/>
      <c r="Q57" s="228">
        <f t="shared" si="16"/>
        <v>0</v>
      </c>
      <c r="R57" s="118">
        <f t="shared" si="12"/>
        <v>1</v>
      </c>
    </row>
    <row r="58" spans="1:18">
      <c r="A58" s="150" t="s">
        <v>23</v>
      </c>
      <c r="B58" s="117"/>
      <c r="C58" s="117"/>
      <c r="D58" s="117"/>
      <c r="E58" s="228">
        <f t="shared" si="13"/>
        <v>0</v>
      </c>
      <c r="F58" s="117"/>
      <c r="G58" s="117"/>
      <c r="H58" s="117"/>
      <c r="I58" s="228">
        <f t="shared" si="14"/>
        <v>0</v>
      </c>
      <c r="J58" s="117"/>
      <c r="K58" s="117"/>
      <c r="L58" s="117"/>
      <c r="M58" s="228">
        <f t="shared" si="15"/>
        <v>0</v>
      </c>
      <c r="N58" s="117"/>
      <c r="O58" s="117"/>
      <c r="P58" s="117"/>
      <c r="Q58" s="228">
        <f t="shared" si="16"/>
        <v>0</v>
      </c>
      <c r="R58" s="118">
        <f t="shared" si="12"/>
        <v>0</v>
      </c>
    </row>
    <row r="59" spans="1:18">
      <c r="A59" s="150" t="s">
        <v>29</v>
      </c>
      <c r="B59" s="117"/>
      <c r="C59" s="117"/>
      <c r="D59" s="117"/>
      <c r="E59" s="228">
        <f t="shared" si="13"/>
        <v>0</v>
      </c>
      <c r="F59" s="117"/>
      <c r="G59" s="117"/>
      <c r="H59" s="117"/>
      <c r="I59" s="228">
        <f t="shared" si="14"/>
        <v>0</v>
      </c>
      <c r="J59" s="117"/>
      <c r="K59" s="117"/>
      <c r="L59" s="117"/>
      <c r="M59" s="228">
        <f t="shared" si="15"/>
        <v>0</v>
      </c>
      <c r="N59" s="117"/>
      <c r="O59" s="117"/>
      <c r="P59" s="117"/>
      <c r="Q59" s="228">
        <f t="shared" si="16"/>
        <v>0</v>
      </c>
      <c r="R59" s="118">
        <f t="shared" si="12"/>
        <v>0</v>
      </c>
    </row>
    <row r="60" spans="1:18">
      <c r="A60" s="150" t="s">
        <v>24</v>
      </c>
      <c r="B60" s="117">
        <v>2</v>
      </c>
      <c r="C60" s="117"/>
      <c r="D60" s="117"/>
      <c r="E60" s="228">
        <f t="shared" si="13"/>
        <v>2</v>
      </c>
      <c r="F60" s="117"/>
      <c r="G60" s="117"/>
      <c r="H60" s="117"/>
      <c r="I60" s="228">
        <f t="shared" si="14"/>
        <v>0</v>
      </c>
      <c r="J60" s="117"/>
      <c r="K60" s="117"/>
      <c r="L60" s="117"/>
      <c r="M60" s="228">
        <f t="shared" si="15"/>
        <v>0</v>
      </c>
      <c r="N60" s="117"/>
      <c r="O60" s="117"/>
      <c r="P60" s="117"/>
      <c r="Q60" s="228">
        <f t="shared" si="16"/>
        <v>0</v>
      </c>
      <c r="R60" s="118">
        <f t="shared" si="12"/>
        <v>2</v>
      </c>
    </row>
    <row r="61" spans="1:18">
      <c r="A61" s="150" t="s">
        <v>28</v>
      </c>
      <c r="B61" s="117"/>
      <c r="C61" s="117"/>
      <c r="D61" s="117"/>
      <c r="E61" s="228">
        <f t="shared" si="13"/>
        <v>0</v>
      </c>
      <c r="F61" s="117"/>
      <c r="G61" s="117"/>
      <c r="H61" s="117"/>
      <c r="I61" s="228">
        <f t="shared" si="14"/>
        <v>0</v>
      </c>
      <c r="J61" s="117"/>
      <c r="K61" s="117"/>
      <c r="L61" s="117"/>
      <c r="M61" s="228">
        <f t="shared" si="15"/>
        <v>0</v>
      </c>
      <c r="N61" s="117"/>
      <c r="O61" s="117"/>
      <c r="P61" s="117"/>
      <c r="Q61" s="228">
        <f t="shared" si="16"/>
        <v>0</v>
      </c>
      <c r="R61" s="118">
        <f t="shared" si="12"/>
        <v>0</v>
      </c>
    </row>
    <row r="62" spans="1:18">
      <c r="A62" s="150" t="s">
        <v>216</v>
      </c>
      <c r="B62" s="117"/>
      <c r="C62" s="117"/>
      <c r="D62" s="117"/>
      <c r="E62" s="228"/>
      <c r="F62" s="117"/>
      <c r="G62" s="117"/>
      <c r="H62" s="117"/>
      <c r="I62" s="228"/>
      <c r="J62" s="117"/>
      <c r="K62" s="117"/>
      <c r="L62" s="117"/>
      <c r="M62" s="228"/>
      <c r="N62" s="117"/>
      <c r="O62" s="117"/>
      <c r="P62" s="117"/>
      <c r="Q62" s="228"/>
      <c r="R62" s="118">
        <f t="shared" si="12"/>
        <v>0</v>
      </c>
    </row>
    <row r="63" spans="1:18">
      <c r="A63" s="150" t="s">
        <v>247</v>
      </c>
      <c r="B63" s="117"/>
      <c r="C63" s="117"/>
      <c r="D63" s="117"/>
      <c r="E63" s="228"/>
      <c r="F63" s="117"/>
      <c r="G63" s="117"/>
      <c r="H63" s="117"/>
      <c r="I63" s="228"/>
      <c r="J63" s="117"/>
      <c r="K63" s="117"/>
      <c r="L63" s="117"/>
      <c r="M63" s="228"/>
      <c r="N63" s="117"/>
      <c r="O63" s="117"/>
      <c r="P63" s="117"/>
      <c r="Q63" s="228"/>
      <c r="R63" s="118">
        <f t="shared" si="12"/>
        <v>0</v>
      </c>
    </row>
    <row r="64" spans="1:18">
      <c r="A64" s="150" t="s">
        <v>25</v>
      </c>
      <c r="B64" s="117"/>
      <c r="C64" s="117"/>
      <c r="D64" s="117"/>
      <c r="E64" s="228">
        <f t="shared" si="13"/>
        <v>0</v>
      </c>
      <c r="F64" s="117"/>
      <c r="G64" s="117"/>
      <c r="H64" s="117"/>
      <c r="I64" s="228">
        <f t="shared" si="14"/>
        <v>0</v>
      </c>
      <c r="J64" s="117"/>
      <c r="K64" s="117"/>
      <c r="L64" s="117"/>
      <c r="M64" s="228">
        <f t="shared" si="15"/>
        <v>0</v>
      </c>
      <c r="N64" s="117"/>
      <c r="O64" s="117"/>
      <c r="P64" s="117"/>
      <c r="Q64" s="228">
        <f t="shared" si="16"/>
        <v>0</v>
      </c>
      <c r="R64" s="118">
        <f t="shared" si="12"/>
        <v>0</v>
      </c>
    </row>
    <row r="65" spans="1:18">
      <c r="A65" s="150" t="s">
        <v>84</v>
      </c>
      <c r="B65" s="117"/>
      <c r="C65" s="117"/>
      <c r="D65" s="117"/>
      <c r="E65" s="228">
        <f t="shared" si="13"/>
        <v>0</v>
      </c>
      <c r="F65" s="117"/>
      <c r="G65" s="117"/>
      <c r="H65" s="117"/>
      <c r="I65" s="228">
        <f t="shared" si="14"/>
        <v>0</v>
      </c>
      <c r="J65" s="117"/>
      <c r="K65" s="117"/>
      <c r="L65" s="117"/>
      <c r="M65" s="228">
        <f t="shared" si="15"/>
        <v>0</v>
      </c>
      <c r="N65" s="117"/>
      <c r="O65" s="117"/>
      <c r="P65" s="117"/>
      <c r="Q65" s="228">
        <f t="shared" si="16"/>
        <v>0</v>
      </c>
      <c r="R65" s="118">
        <f t="shared" si="12"/>
        <v>0</v>
      </c>
    </row>
    <row r="66" spans="1:18">
      <c r="A66" s="150" t="s">
        <v>35</v>
      </c>
      <c r="B66" s="117"/>
      <c r="C66" s="117"/>
      <c r="D66" s="117"/>
      <c r="E66" s="228">
        <f t="shared" si="13"/>
        <v>0</v>
      </c>
      <c r="F66" s="117"/>
      <c r="G66" s="117"/>
      <c r="H66" s="117"/>
      <c r="I66" s="228">
        <f t="shared" si="14"/>
        <v>0</v>
      </c>
      <c r="J66" s="117"/>
      <c r="K66" s="117"/>
      <c r="L66" s="117"/>
      <c r="M66" s="228">
        <f t="shared" si="15"/>
        <v>0</v>
      </c>
      <c r="N66" s="117"/>
      <c r="O66" s="117"/>
      <c r="P66" s="117"/>
      <c r="Q66" s="228">
        <f t="shared" si="16"/>
        <v>0</v>
      </c>
      <c r="R66" s="118">
        <f t="shared" si="12"/>
        <v>0</v>
      </c>
    </row>
    <row r="67" spans="1:18">
      <c r="A67" s="150" t="s">
        <v>26</v>
      </c>
      <c r="B67" s="117">
        <f>SUM(B54:B66)</f>
        <v>2</v>
      </c>
      <c r="C67" s="117">
        <f>SUM(C54:C66)</f>
        <v>1</v>
      </c>
      <c r="D67" s="117">
        <f>SUM(D54:D66)</f>
        <v>0</v>
      </c>
      <c r="E67" s="228">
        <f t="shared" si="13"/>
        <v>3</v>
      </c>
      <c r="F67" s="117">
        <f>SUM(F54:F66)</f>
        <v>0</v>
      </c>
      <c r="G67" s="117">
        <f>SUM(G54:G66)</f>
        <v>0</v>
      </c>
      <c r="H67" s="117">
        <f>SUM(H54:H66)</f>
        <v>0</v>
      </c>
      <c r="I67" s="228">
        <f t="shared" si="14"/>
        <v>0</v>
      </c>
      <c r="J67" s="117">
        <f>SUM(J54:J66)</f>
        <v>0</v>
      </c>
      <c r="K67" s="117">
        <f>SUM(K54:K66)</f>
        <v>0</v>
      </c>
      <c r="L67" s="117">
        <f>SUM(L54:L66)</f>
        <v>0</v>
      </c>
      <c r="M67" s="228">
        <f t="shared" si="15"/>
        <v>0</v>
      </c>
      <c r="N67" s="117">
        <f>SUM(N54:N66)</f>
        <v>0</v>
      </c>
      <c r="O67" s="117">
        <f>SUM(O54:O66)</f>
        <v>0</v>
      </c>
      <c r="P67" s="117">
        <f>SUM(P54:P66)</f>
        <v>0</v>
      </c>
      <c r="Q67" s="228">
        <f t="shared" si="16"/>
        <v>0</v>
      </c>
      <c r="R67" s="118">
        <f t="shared" si="12"/>
        <v>3</v>
      </c>
    </row>
    <row r="68" spans="1:18" ht="13.5" thickBot="1">
      <c r="A68" s="151"/>
      <c r="B68" s="152"/>
      <c r="C68" s="152"/>
      <c r="D68" s="152"/>
      <c r="F68" s="152"/>
      <c r="G68" s="152"/>
      <c r="H68" s="152"/>
      <c r="J68" s="152"/>
      <c r="K68" s="152"/>
      <c r="L68" s="152"/>
      <c r="N68" s="152"/>
      <c r="O68" s="152"/>
      <c r="P68" s="152"/>
    </row>
    <row r="69" spans="1:18" ht="13.5" thickBot="1">
      <c r="A69" s="179" t="s">
        <v>115</v>
      </c>
      <c r="B69" s="180" t="s">
        <v>7</v>
      </c>
      <c r="C69" s="180" t="s">
        <v>8</v>
      </c>
      <c r="D69" s="180" t="s">
        <v>9</v>
      </c>
      <c r="E69" s="180" t="s">
        <v>173</v>
      </c>
      <c r="F69" s="180" t="s">
        <v>4</v>
      </c>
      <c r="G69" s="180" t="s">
        <v>5</v>
      </c>
      <c r="H69" s="180" t="s">
        <v>6</v>
      </c>
      <c r="I69" s="180" t="s">
        <v>172</v>
      </c>
      <c r="J69" s="180" t="s">
        <v>1</v>
      </c>
      <c r="K69" s="180" t="s">
        <v>2</v>
      </c>
      <c r="L69" s="180" t="s">
        <v>3</v>
      </c>
      <c r="M69" s="169" t="s">
        <v>183</v>
      </c>
      <c r="N69" s="180" t="s">
        <v>116</v>
      </c>
      <c r="O69" s="180" t="s">
        <v>11</v>
      </c>
      <c r="P69" s="180" t="s">
        <v>12</v>
      </c>
      <c r="Q69" s="180" t="s">
        <v>174</v>
      </c>
      <c r="R69" s="169" t="s">
        <v>117</v>
      </c>
    </row>
    <row r="70" spans="1:18" ht="13.5" thickTop="1">
      <c r="A70" s="181" t="s">
        <v>118</v>
      </c>
      <c r="B70" s="172">
        <v>0</v>
      </c>
      <c r="C70" s="172">
        <v>1</v>
      </c>
      <c r="D70" s="172"/>
      <c r="E70" s="260">
        <f>SUM(B70:D70)</f>
        <v>1</v>
      </c>
      <c r="F70" s="172"/>
      <c r="G70" s="172">
        <v>0</v>
      </c>
      <c r="H70" s="172">
        <v>1</v>
      </c>
      <c r="I70" s="260">
        <f>SUM(F70:H70)</f>
        <v>1</v>
      </c>
      <c r="J70" s="172"/>
      <c r="K70" s="172"/>
      <c r="L70" s="172"/>
      <c r="M70" s="260">
        <f>SUM(J70:L70)</f>
        <v>0</v>
      </c>
      <c r="N70" s="172"/>
      <c r="O70" s="172"/>
      <c r="P70" s="172"/>
      <c r="Q70" s="260">
        <f>SUM(N70:P70)</f>
        <v>0</v>
      </c>
      <c r="R70" s="260">
        <f>M70+I70+E70+Q70</f>
        <v>2</v>
      </c>
    </row>
    <row r="71" spans="1:18">
      <c r="A71" s="182" t="s">
        <v>119</v>
      </c>
      <c r="B71" s="173">
        <v>0</v>
      </c>
      <c r="C71" s="173">
        <v>0</v>
      </c>
      <c r="D71" s="173"/>
      <c r="E71" s="260">
        <f>SUM(B71:D71)</f>
        <v>0</v>
      </c>
      <c r="F71" s="173"/>
      <c r="G71" s="173">
        <v>0</v>
      </c>
      <c r="H71" s="173">
        <v>0</v>
      </c>
      <c r="I71" s="260">
        <f>SUM(F71:H71)</f>
        <v>0</v>
      </c>
      <c r="J71" s="173"/>
      <c r="K71" s="173"/>
      <c r="L71" s="173"/>
      <c r="M71" s="260">
        <f>SUM(J71:L71)</f>
        <v>0</v>
      </c>
      <c r="N71" s="173"/>
      <c r="O71" s="173"/>
      <c r="P71" s="173"/>
      <c r="Q71" s="260">
        <f>SUM(N71:P71)</f>
        <v>0</v>
      </c>
      <c r="R71" s="260">
        <f>M71+I71+E71+Q71</f>
        <v>0</v>
      </c>
    </row>
    <row r="72" spans="1:18">
      <c r="A72" s="182" t="s">
        <v>120</v>
      </c>
      <c r="B72" s="173">
        <v>90</v>
      </c>
      <c r="C72" s="173">
        <v>92</v>
      </c>
      <c r="D72" s="173"/>
      <c r="E72" s="261"/>
      <c r="F72" s="173"/>
      <c r="G72" s="173">
        <v>15</v>
      </c>
      <c r="H72" s="173">
        <v>90</v>
      </c>
      <c r="I72" s="261"/>
      <c r="J72" s="173"/>
      <c r="K72" s="173"/>
      <c r="L72" s="173"/>
      <c r="M72" s="261"/>
      <c r="N72" s="173"/>
      <c r="O72" s="173"/>
      <c r="P72" s="173"/>
      <c r="Q72" s="261"/>
      <c r="R72" s="261"/>
    </row>
    <row r="73" spans="1:18">
      <c r="A73" s="182" t="s">
        <v>121</v>
      </c>
      <c r="B73" s="173">
        <v>8</v>
      </c>
      <c r="C73" s="173">
        <v>8</v>
      </c>
      <c r="D73" s="173"/>
      <c r="E73" s="261"/>
      <c r="F73" s="173"/>
      <c r="G73" s="173">
        <v>1</v>
      </c>
      <c r="H73" s="173">
        <v>8</v>
      </c>
      <c r="I73" s="261"/>
      <c r="J73" s="173"/>
      <c r="K73" s="173"/>
      <c r="L73" s="173"/>
      <c r="M73" s="261"/>
      <c r="N73" s="173"/>
      <c r="O73" s="173"/>
      <c r="P73" s="173"/>
      <c r="Q73" s="261"/>
      <c r="R73" s="261"/>
    </row>
    <row r="74" spans="1:18">
      <c r="A74" s="182" t="s">
        <v>182</v>
      </c>
      <c r="B74" s="173">
        <v>1</v>
      </c>
      <c r="C74" s="173">
        <v>1</v>
      </c>
      <c r="D74" s="173"/>
      <c r="E74" s="261"/>
      <c r="F74" s="173"/>
      <c r="G74" s="173">
        <v>0</v>
      </c>
      <c r="H74" s="173">
        <v>1</v>
      </c>
      <c r="I74" s="261"/>
      <c r="J74" s="173"/>
      <c r="K74" s="173"/>
      <c r="L74" s="173"/>
      <c r="M74" s="261"/>
      <c r="N74" s="173"/>
      <c r="O74" s="173"/>
      <c r="P74" s="173"/>
      <c r="Q74" s="261"/>
      <c r="R74" s="261"/>
    </row>
    <row r="75" spans="1:18">
      <c r="A75" s="182" t="s">
        <v>122</v>
      </c>
      <c r="B75" s="183">
        <f t="shared" ref="B75:C75" si="17">SUM(B72:B74)</f>
        <v>99</v>
      </c>
      <c r="C75" s="183">
        <f t="shared" si="17"/>
        <v>101</v>
      </c>
      <c r="D75" s="183"/>
      <c r="E75" s="262"/>
      <c r="F75" s="183"/>
      <c r="G75" s="183">
        <f t="shared" ref="G75:H75" si="18">SUM(G72:G74)</f>
        <v>16</v>
      </c>
      <c r="H75" s="183">
        <f t="shared" si="18"/>
        <v>99</v>
      </c>
      <c r="I75" s="262"/>
      <c r="J75" s="183"/>
      <c r="K75" s="183"/>
      <c r="L75" s="183"/>
      <c r="M75" s="262"/>
      <c r="N75" s="183"/>
      <c r="O75" s="183"/>
      <c r="P75" s="183"/>
      <c r="Q75" s="262"/>
      <c r="R75" s="262"/>
    </row>
    <row r="76" spans="1:18" ht="13.5" thickBot="1">
      <c r="A76" s="184" t="s">
        <v>123</v>
      </c>
      <c r="B76" s="174">
        <v>2</v>
      </c>
      <c r="C76" s="174">
        <v>1</v>
      </c>
      <c r="D76" s="174"/>
      <c r="E76" s="260">
        <f>SUM(B76:D76)</f>
        <v>3</v>
      </c>
      <c r="F76" s="174"/>
      <c r="G76" s="174">
        <v>0</v>
      </c>
      <c r="H76" s="174">
        <v>0</v>
      </c>
      <c r="I76" s="260">
        <f>SUM(F76:H76)</f>
        <v>0</v>
      </c>
      <c r="J76" s="174"/>
      <c r="K76" s="174"/>
      <c r="L76" s="174"/>
      <c r="M76" s="260">
        <f>SUM(J76:L76)</f>
        <v>0</v>
      </c>
      <c r="N76" s="174"/>
      <c r="O76" s="174"/>
      <c r="P76" s="174"/>
      <c r="Q76" s="260">
        <f>SUM(N76:P76)</f>
        <v>0</v>
      </c>
      <c r="R76" s="260">
        <f>M76+I76+E76+Q76</f>
        <v>3</v>
      </c>
    </row>
    <row r="77" spans="1:18" ht="13.5" thickTop="1">
      <c r="A77" s="185" t="s">
        <v>185</v>
      </c>
      <c r="B77" s="175">
        <v>14</v>
      </c>
      <c r="C77" s="175">
        <v>35</v>
      </c>
      <c r="D77" s="175"/>
      <c r="E77" s="260">
        <f>SUM(B77:D77)</f>
        <v>49</v>
      </c>
      <c r="F77" s="175"/>
      <c r="G77" s="175">
        <v>5</v>
      </c>
      <c r="H77" s="175">
        <v>16</v>
      </c>
      <c r="I77" s="260">
        <f>SUM(F77:H77)</f>
        <v>21</v>
      </c>
      <c r="J77" s="175"/>
      <c r="K77" s="175"/>
      <c r="L77" s="175"/>
      <c r="M77" s="260">
        <f>SUM(J77:L77)</f>
        <v>0</v>
      </c>
      <c r="N77" s="175"/>
      <c r="O77" s="175"/>
      <c r="P77" s="175"/>
      <c r="Q77" s="260">
        <f>SUM(N77:P77)</f>
        <v>0</v>
      </c>
      <c r="R77" s="260">
        <f>M77+I77+E77+Q77</f>
        <v>70</v>
      </c>
    </row>
    <row r="78" spans="1:18">
      <c r="A78" s="182" t="s">
        <v>124</v>
      </c>
      <c r="B78" s="173">
        <v>2</v>
      </c>
      <c r="C78" s="173">
        <v>7</v>
      </c>
      <c r="D78" s="173"/>
      <c r="E78" s="263"/>
      <c r="F78" s="173"/>
      <c r="G78" s="173">
        <v>1</v>
      </c>
      <c r="H78" s="173">
        <v>5</v>
      </c>
      <c r="I78" s="263"/>
      <c r="J78" s="173"/>
      <c r="K78" s="173"/>
      <c r="L78" s="173"/>
      <c r="M78" s="263"/>
      <c r="N78" s="173"/>
      <c r="O78" s="173"/>
      <c r="P78" s="173"/>
      <c r="Q78" s="263"/>
      <c r="R78" s="263"/>
    </row>
    <row r="79" spans="1:18">
      <c r="A79" s="182" t="s">
        <v>125</v>
      </c>
      <c r="B79" s="173">
        <v>9</v>
      </c>
      <c r="C79" s="173">
        <v>9</v>
      </c>
      <c r="D79" s="173"/>
      <c r="E79" s="264"/>
      <c r="F79" s="173"/>
      <c r="G79" s="173">
        <v>3</v>
      </c>
      <c r="H79" s="173">
        <v>8</v>
      </c>
      <c r="I79" s="264"/>
      <c r="J79" s="173"/>
      <c r="K79" s="173"/>
      <c r="L79" s="173"/>
      <c r="M79" s="264"/>
      <c r="N79" s="173"/>
      <c r="O79" s="173"/>
      <c r="P79" s="173"/>
      <c r="Q79" s="264"/>
      <c r="R79" s="264"/>
    </row>
    <row r="80" spans="1:18" ht="13.5" thickBot="1">
      <c r="A80" s="186" t="s">
        <v>126</v>
      </c>
      <c r="B80" s="176">
        <v>4</v>
      </c>
      <c r="C80" s="176">
        <v>8</v>
      </c>
      <c r="D80" s="176"/>
      <c r="E80" s="265"/>
      <c r="F80" s="176"/>
      <c r="G80" s="176">
        <v>1</v>
      </c>
      <c r="H80" s="176">
        <v>3</v>
      </c>
      <c r="I80" s="265"/>
      <c r="J80" s="176"/>
      <c r="K80" s="176"/>
      <c r="L80" s="176"/>
      <c r="M80" s="265"/>
      <c r="N80" s="176"/>
      <c r="O80" s="176"/>
      <c r="P80" s="176"/>
      <c r="Q80" s="265"/>
      <c r="R80" s="265"/>
    </row>
    <row r="81" spans="1:18" ht="13.5" thickTop="1">
      <c r="A81" s="181" t="s">
        <v>127</v>
      </c>
      <c r="B81" s="172">
        <v>1</v>
      </c>
      <c r="C81" s="172">
        <v>3</v>
      </c>
      <c r="D81" s="172"/>
      <c r="E81" s="260">
        <f>SUM(B81:D81)</f>
        <v>4</v>
      </c>
      <c r="F81" s="172"/>
      <c r="G81" s="172">
        <v>0</v>
      </c>
      <c r="H81" s="172">
        <v>1</v>
      </c>
      <c r="I81" s="260">
        <f>SUM(F81:H81)</f>
        <v>1</v>
      </c>
      <c r="J81" s="172"/>
      <c r="K81" s="172"/>
      <c r="L81" s="172"/>
      <c r="M81" s="260">
        <f>SUM(J81:L81)</f>
        <v>0</v>
      </c>
      <c r="N81" s="172"/>
      <c r="O81" s="172"/>
      <c r="P81" s="172"/>
      <c r="Q81" s="260">
        <f>SUM(N81:P81)</f>
        <v>0</v>
      </c>
      <c r="R81" s="260">
        <f>M81+I81+E81+Q81</f>
        <v>5</v>
      </c>
    </row>
    <row r="82" spans="1:18">
      <c r="A82" s="182" t="s">
        <v>128</v>
      </c>
      <c r="B82" s="173">
        <v>36</v>
      </c>
      <c r="C82" s="173">
        <v>25</v>
      </c>
      <c r="D82" s="173"/>
      <c r="E82" s="260">
        <f t="shared" ref="E82:E88" si="19">SUM(B82:D82)</f>
        <v>61</v>
      </c>
      <c r="F82" s="173"/>
      <c r="G82" s="173">
        <v>0</v>
      </c>
      <c r="H82" s="173">
        <v>6</v>
      </c>
      <c r="I82" s="260">
        <f t="shared" ref="I82:I88" si="20">SUM(F82:H82)</f>
        <v>6</v>
      </c>
      <c r="J82" s="173"/>
      <c r="K82" s="173"/>
      <c r="L82" s="173"/>
      <c r="M82" s="260">
        <f t="shared" ref="M82:M88" si="21">SUM(J82:L82)</f>
        <v>0</v>
      </c>
      <c r="N82" s="173"/>
      <c r="O82" s="173"/>
      <c r="P82" s="173"/>
      <c r="Q82" s="260">
        <f t="shared" ref="Q82:Q88" si="22">SUM(N82:P82)</f>
        <v>0</v>
      </c>
      <c r="R82" s="260">
        <f>M82+I82+E82+Q82</f>
        <v>67</v>
      </c>
    </row>
    <row r="83" spans="1:18" ht="13.5" thickBot="1">
      <c r="A83" s="184" t="s">
        <v>129</v>
      </c>
      <c r="B83" s="174">
        <v>0</v>
      </c>
      <c r="C83" s="174">
        <v>0</v>
      </c>
      <c r="D83" s="174"/>
      <c r="E83" s="260">
        <f t="shared" si="19"/>
        <v>0</v>
      </c>
      <c r="F83" s="174"/>
      <c r="G83" s="174">
        <v>0</v>
      </c>
      <c r="H83" s="174">
        <v>0</v>
      </c>
      <c r="I83" s="260">
        <f t="shared" si="20"/>
        <v>0</v>
      </c>
      <c r="J83" s="174"/>
      <c r="K83" s="174"/>
      <c r="L83" s="174"/>
      <c r="M83" s="260">
        <f t="shared" si="21"/>
        <v>0</v>
      </c>
      <c r="N83" s="174"/>
      <c r="O83" s="174"/>
      <c r="P83" s="174"/>
      <c r="Q83" s="260">
        <f t="shared" si="22"/>
        <v>0</v>
      </c>
      <c r="R83" s="260">
        <f>M83+I83+E83+Q83</f>
        <v>0</v>
      </c>
    </row>
    <row r="84" spans="1:18" ht="14.25" thickTop="1" thickBot="1">
      <c r="A84" s="184" t="s">
        <v>130</v>
      </c>
      <c r="B84" s="174">
        <v>4</v>
      </c>
      <c r="C84" s="174">
        <v>2</v>
      </c>
      <c r="D84" s="174"/>
      <c r="E84" s="260">
        <f t="shared" si="19"/>
        <v>6</v>
      </c>
      <c r="F84" s="174"/>
      <c r="G84" s="174">
        <v>0</v>
      </c>
      <c r="H84" s="174">
        <v>0</v>
      </c>
      <c r="I84" s="260">
        <f t="shared" si="20"/>
        <v>0</v>
      </c>
      <c r="J84" s="174"/>
      <c r="K84" s="174"/>
      <c r="L84" s="174"/>
      <c r="M84" s="260">
        <f t="shared" si="21"/>
        <v>0</v>
      </c>
      <c r="N84" s="174"/>
      <c r="O84" s="174"/>
      <c r="P84" s="174"/>
      <c r="Q84" s="260">
        <f t="shared" si="22"/>
        <v>0</v>
      </c>
      <c r="R84" s="260">
        <f>M84+I84+E84+Q84</f>
        <v>6</v>
      </c>
    </row>
    <row r="85" spans="1:18" ht="13.5" thickTop="1">
      <c r="A85" s="255" t="s">
        <v>131</v>
      </c>
      <c r="B85" s="193">
        <v>26</v>
      </c>
      <c r="C85" s="193">
        <v>44</v>
      </c>
      <c r="D85" s="258"/>
      <c r="E85" s="170"/>
      <c r="F85" s="193"/>
      <c r="G85" s="193">
        <v>7</v>
      </c>
      <c r="H85" s="193">
        <v>17</v>
      </c>
      <c r="I85" s="170"/>
      <c r="J85" s="193"/>
      <c r="K85" s="193"/>
      <c r="L85" s="193"/>
      <c r="M85" s="170"/>
      <c r="N85" s="193"/>
      <c r="O85" s="193"/>
      <c r="P85" s="193"/>
      <c r="Q85" s="170"/>
      <c r="R85" s="170"/>
    </row>
    <row r="86" spans="1:18">
      <c r="A86" s="256" t="s">
        <v>132</v>
      </c>
      <c r="B86" s="194">
        <v>11</v>
      </c>
      <c r="C86" s="194">
        <v>23</v>
      </c>
      <c r="D86" s="259"/>
      <c r="E86" s="260">
        <f t="shared" si="19"/>
        <v>34</v>
      </c>
      <c r="F86" s="194"/>
      <c r="G86" s="194">
        <v>6</v>
      </c>
      <c r="H86" s="194">
        <v>8</v>
      </c>
      <c r="I86" s="260">
        <f t="shared" si="20"/>
        <v>14</v>
      </c>
      <c r="J86" s="194"/>
      <c r="K86" s="194"/>
      <c r="L86" s="194"/>
      <c r="M86" s="260">
        <f t="shared" si="21"/>
        <v>0</v>
      </c>
      <c r="N86" s="194"/>
      <c r="O86" s="194"/>
      <c r="P86" s="194"/>
      <c r="Q86" s="260">
        <f t="shared" si="22"/>
        <v>0</v>
      </c>
      <c r="R86" s="260">
        <f>M86+I86+E86+Q86</f>
        <v>48</v>
      </c>
    </row>
    <row r="87" spans="1:18">
      <c r="A87" s="256" t="s">
        <v>133</v>
      </c>
      <c r="B87" s="194">
        <v>7</v>
      </c>
      <c r="C87" s="194">
        <v>2</v>
      </c>
      <c r="D87" s="259"/>
      <c r="E87" s="260">
        <f t="shared" si="19"/>
        <v>9</v>
      </c>
      <c r="F87" s="194"/>
      <c r="G87" s="194">
        <v>1</v>
      </c>
      <c r="H87" s="194">
        <v>9</v>
      </c>
      <c r="I87" s="260">
        <f t="shared" si="20"/>
        <v>10</v>
      </c>
      <c r="J87" s="194"/>
      <c r="K87" s="194"/>
      <c r="L87" s="194"/>
      <c r="M87" s="260">
        <f t="shared" si="21"/>
        <v>0</v>
      </c>
      <c r="N87" s="194"/>
      <c r="O87" s="177"/>
      <c r="P87" s="207"/>
      <c r="Q87" s="260">
        <f t="shared" si="22"/>
        <v>0</v>
      </c>
      <c r="R87" s="260">
        <f>M87+I87+E87+Q87</f>
        <v>19</v>
      </c>
    </row>
    <row r="88" spans="1:18">
      <c r="A88" s="256" t="s">
        <v>134</v>
      </c>
      <c r="B88" s="194">
        <v>8</v>
      </c>
      <c r="C88" s="194">
        <v>2</v>
      </c>
      <c r="D88" s="259"/>
      <c r="E88" s="260">
        <f t="shared" si="19"/>
        <v>10</v>
      </c>
      <c r="F88" s="194"/>
      <c r="G88" s="194">
        <v>0</v>
      </c>
      <c r="H88" s="194">
        <v>2</v>
      </c>
      <c r="I88" s="260">
        <f t="shared" si="20"/>
        <v>2</v>
      </c>
      <c r="J88" s="194"/>
      <c r="K88" s="194"/>
      <c r="L88" s="194"/>
      <c r="M88" s="260">
        <f t="shared" si="21"/>
        <v>0</v>
      </c>
      <c r="N88" s="194"/>
      <c r="O88" s="177"/>
      <c r="P88" s="207"/>
      <c r="Q88" s="260">
        <f t="shared" si="22"/>
        <v>0</v>
      </c>
      <c r="R88" s="260">
        <f>M88+I88+E88+Q88</f>
        <v>12</v>
      </c>
    </row>
    <row r="89" spans="1:18" ht="13.5" thickBot="1">
      <c r="A89" s="257" t="s">
        <v>135</v>
      </c>
      <c r="B89" s="196">
        <v>7</v>
      </c>
      <c r="C89" s="196">
        <v>8</v>
      </c>
      <c r="D89" s="202"/>
      <c r="E89" s="266"/>
      <c r="F89" s="196"/>
      <c r="G89" s="196">
        <v>0</v>
      </c>
      <c r="H89" s="196">
        <v>20</v>
      </c>
      <c r="I89" s="266"/>
      <c r="J89" s="196"/>
      <c r="K89" s="196"/>
      <c r="L89" s="196"/>
      <c r="M89" s="266"/>
      <c r="N89" s="196"/>
      <c r="O89" s="178"/>
      <c r="P89" s="208"/>
      <c r="Q89" s="266"/>
      <c r="R89" s="266"/>
    </row>
    <row r="90" spans="1:18" ht="13.5" thickTop="1">
      <c r="A9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187">
        <f>SUM(R88:R89)</f>
        <v>12</v>
      </c>
      <c r="Q90" s="71"/>
      <c r="R90" s="71"/>
    </row>
  </sheetData>
  <mergeCells count="52">
    <mergeCell ref="F51:I51"/>
    <mergeCell ref="J51:M51"/>
    <mergeCell ref="N51:Q51"/>
    <mergeCell ref="B51:E51"/>
    <mergeCell ref="F49:I49"/>
    <mergeCell ref="J49:M49"/>
    <mergeCell ref="N49:Q49"/>
    <mergeCell ref="B49:E49"/>
    <mergeCell ref="F50:I50"/>
    <mergeCell ref="J50:M50"/>
    <mergeCell ref="N50:Q50"/>
    <mergeCell ref="B50:E50"/>
    <mergeCell ref="F47:I47"/>
    <mergeCell ref="J47:M47"/>
    <mergeCell ref="N47:Q47"/>
    <mergeCell ref="B47:E47"/>
    <mergeCell ref="F48:I48"/>
    <mergeCell ref="J48:M48"/>
    <mergeCell ref="N48:Q48"/>
    <mergeCell ref="B48:E48"/>
    <mergeCell ref="F45:I45"/>
    <mergeCell ref="J45:M45"/>
    <mergeCell ref="N45:Q45"/>
    <mergeCell ref="B45:E45"/>
    <mergeCell ref="F46:I46"/>
    <mergeCell ref="J46:M46"/>
    <mergeCell ref="N46:Q46"/>
    <mergeCell ref="B46:E46"/>
    <mergeCell ref="F43:I43"/>
    <mergeCell ref="J43:M43"/>
    <mergeCell ref="N43:Q43"/>
    <mergeCell ref="B43:E43"/>
    <mergeCell ref="F44:I44"/>
    <mergeCell ref="J44:M44"/>
    <mergeCell ref="N44:Q44"/>
    <mergeCell ref="B44:E44"/>
    <mergeCell ref="F41:I41"/>
    <mergeCell ref="J41:M41"/>
    <mergeCell ref="N41:Q41"/>
    <mergeCell ref="B41:E41"/>
    <mergeCell ref="F42:I42"/>
    <mergeCell ref="J42:M42"/>
    <mergeCell ref="N42:Q42"/>
    <mergeCell ref="B42:E42"/>
    <mergeCell ref="F1:I1"/>
    <mergeCell ref="J1:M1"/>
    <mergeCell ref="N1:Q1"/>
    <mergeCell ref="B1:E1"/>
    <mergeCell ref="F40:I40"/>
    <mergeCell ref="J40:M40"/>
    <mergeCell ref="N40:Q40"/>
    <mergeCell ref="B40:E40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zoomScale="85" zoomScaleNormal="85" workbookViewId="0">
      <selection activeCell="B11" sqref="B11"/>
    </sheetView>
  </sheetViews>
  <sheetFormatPr defaultRowHeight="11.25"/>
  <cols>
    <col min="1" max="1" width="45" style="17" customWidth="1"/>
    <col min="2" max="4" width="11.7109375" style="12" customWidth="1"/>
    <col min="5" max="5" width="11.42578125" style="152" customWidth="1"/>
    <col min="6" max="8" width="11.7109375" style="12" customWidth="1"/>
    <col min="9" max="9" width="11.42578125" style="152" customWidth="1"/>
    <col min="10" max="12" width="11.7109375" style="12" customWidth="1"/>
    <col min="13" max="13" width="11.42578125" style="152" customWidth="1"/>
    <col min="14" max="16" width="11.7109375" style="12" customWidth="1"/>
    <col min="17" max="18" width="11.42578125" style="152" customWidth="1"/>
    <col min="19" max="19" width="9.140625" style="12"/>
    <col min="20" max="16384" width="9.140625" style="18"/>
  </cols>
  <sheetData>
    <row r="1" spans="1:19" s="12" customFormat="1" ht="15" customHeight="1">
      <c r="A1" s="32" t="s">
        <v>92</v>
      </c>
      <c r="B1" s="508" t="s">
        <v>208</v>
      </c>
      <c r="C1" s="507"/>
      <c r="D1" s="507"/>
      <c r="E1" s="507"/>
      <c r="F1" s="508" t="s">
        <v>200</v>
      </c>
      <c r="G1" s="507"/>
      <c r="H1" s="507"/>
      <c r="I1" s="507"/>
      <c r="J1" s="508" t="s">
        <v>178</v>
      </c>
      <c r="K1" s="507"/>
      <c r="L1" s="507"/>
      <c r="M1" s="507"/>
      <c r="N1" s="508" t="s">
        <v>212</v>
      </c>
      <c r="O1" s="507"/>
      <c r="P1" s="507"/>
      <c r="Q1" s="507"/>
      <c r="R1" s="215"/>
    </row>
    <row r="2" spans="1:19" s="12" customFormat="1" ht="15" customHeight="1">
      <c r="A2" s="5" t="s">
        <v>0</v>
      </c>
      <c r="B2" s="54" t="s">
        <v>7</v>
      </c>
      <c r="C2" s="54" t="s">
        <v>8</v>
      </c>
      <c r="D2" s="54" t="s">
        <v>9</v>
      </c>
      <c r="E2" s="230" t="s">
        <v>173</v>
      </c>
      <c r="F2" s="54" t="s">
        <v>4</v>
      </c>
      <c r="G2" s="54" t="s">
        <v>5</v>
      </c>
      <c r="H2" s="54" t="s">
        <v>6</v>
      </c>
      <c r="I2" s="230" t="s">
        <v>172</v>
      </c>
      <c r="J2" s="54" t="s">
        <v>1</v>
      </c>
      <c r="K2" s="54" t="s">
        <v>2</v>
      </c>
      <c r="L2" s="54" t="s">
        <v>3</v>
      </c>
      <c r="M2" s="230" t="s">
        <v>159</v>
      </c>
      <c r="N2" s="54" t="s">
        <v>10</v>
      </c>
      <c r="O2" s="54" t="s">
        <v>11</v>
      </c>
      <c r="P2" s="54" t="s">
        <v>12</v>
      </c>
      <c r="Q2" s="230" t="s">
        <v>174</v>
      </c>
      <c r="R2" s="116" t="s">
        <v>175</v>
      </c>
    </row>
    <row r="3" spans="1:19" s="12" customFormat="1" ht="1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9" s="12" customFormat="1" ht="15" customHeight="1">
      <c r="A4" s="6" t="s">
        <v>48</v>
      </c>
      <c r="B4" s="91">
        <f>'Target 2016'!I7</f>
        <v>28000</v>
      </c>
      <c r="C4" s="91">
        <f>'Target 2016'!J7-2500</f>
        <v>32500</v>
      </c>
      <c r="D4" s="91">
        <f>'Target 2016'!K7+2500</f>
        <v>44500</v>
      </c>
      <c r="E4" s="232">
        <f>SUM(B4:D4)</f>
        <v>105000</v>
      </c>
      <c r="F4" s="91">
        <f>'Target 2016'!F7</f>
        <v>29700</v>
      </c>
      <c r="G4" s="91">
        <f>'Target 2016'!G7</f>
        <v>33000</v>
      </c>
      <c r="H4" s="91">
        <f>'Target 2016'!H7</f>
        <v>36300</v>
      </c>
      <c r="I4" s="232">
        <f>SUM(F4:H4)</f>
        <v>99000</v>
      </c>
      <c r="J4" s="91">
        <f>'Target 2016'!C7</f>
        <v>27000</v>
      </c>
      <c r="K4" s="91">
        <f>'Target 2016'!D7</f>
        <v>30000</v>
      </c>
      <c r="L4" s="91">
        <f>'Target 2016'!E7</f>
        <v>33000</v>
      </c>
      <c r="M4" s="232">
        <f>SUM(J4:L4)</f>
        <v>90000</v>
      </c>
      <c r="N4" s="91">
        <f>'Target 2016'!L7</f>
        <v>0</v>
      </c>
      <c r="O4" s="91">
        <f>'Target 2016'!M7</f>
        <v>0</v>
      </c>
      <c r="P4" s="91">
        <f>'Target 2016'!N7</f>
        <v>0</v>
      </c>
      <c r="Q4" s="232">
        <f>SUM(N4:P4)</f>
        <v>0</v>
      </c>
      <c r="R4" s="118">
        <f>M4+I4+E4+Q4</f>
        <v>294000</v>
      </c>
    </row>
    <row r="5" spans="1:19" s="12" customFormat="1" ht="15" customHeight="1">
      <c r="A5" s="7" t="s">
        <v>47</v>
      </c>
      <c r="B5" s="96">
        <f>B4</f>
        <v>28000</v>
      </c>
      <c r="C5" s="96">
        <f>C4+B5</f>
        <v>60500</v>
      </c>
      <c r="D5" s="96">
        <f>D4+C5</f>
        <v>105000</v>
      </c>
      <c r="E5" s="233"/>
      <c r="F5" s="92">
        <f>F4</f>
        <v>29700</v>
      </c>
      <c r="G5" s="96">
        <f>G4+F5</f>
        <v>62700</v>
      </c>
      <c r="H5" s="96">
        <f>H4+G5</f>
        <v>99000</v>
      </c>
      <c r="I5" s="233"/>
      <c r="J5" s="92">
        <f>J4</f>
        <v>27000</v>
      </c>
      <c r="K5" s="92">
        <f>K4+J5</f>
        <v>57000</v>
      </c>
      <c r="L5" s="92">
        <f>L4+K5</f>
        <v>90000</v>
      </c>
      <c r="M5" s="233"/>
      <c r="N5" s="96">
        <f>N4</f>
        <v>0</v>
      </c>
      <c r="O5" s="96">
        <f>O4+N5</f>
        <v>0</v>
      </c>
      <c r="P5" s="96">
        <f>P4+O5</f>
        <v>0</v>
      </c>
      <c r="Q5" s="233"/>
      <c r="R5" s="120"/>
    </row>
    <row r="6" spans="1:19" s="30" customFormat="1" ht="15" customHeight="1">
      <c r="A6" s="31" t="s">
        <v>49</v>
      </c>
      <c r="B6" s="29">
        <f>SUMIF(VII!A:A,$A$1,VII!I:I)</f>
        <v>23451.858199999999</v>
      </c>
      <c r="C6" s="29">
        <f>SUMIF(VIII!A:A,$A$1,VIII!I:I)</f>
        <v>34152.532599999999</v>
      </c>
      <c r="D6" s="29">
        <f>SUMIF(IX!A:A,$A$1,IX!I:I)</f>
        <v>33602.399799999999</v>
      </c>
      <c r="E6" s="232">
        <f>SUM(B6:D6)</f>
        <v>91206.790599999993</v>
      </c>
      <c r="F6" s="29">
        <f>SUMIF(IV!A:A,$A$1,IV!I:I)</f>
        <v>38238.745499999997</v>
      </c>
      <c r="G6" s="29">
        <f>SUMIF(V!A:A,$A$1,V!I:I)</f>
        <v>30167.0537</v>
      </c>
      <c r="H6" s="29">
        <f>SUMIF(VI!A:A,$A$1,VI!I:I)</f>
        <v>46124.904199999997</v>
      </c>
      <c r="I6" s="232">
        <f>SUM(F6:H6)</f>
        <v>114530.7034</v>
      </c>
      <c r="J6" s="93">
        <f>SUMIF(I!A:A,$A$1,I!I:I)</f>
        <v>28562.425599999999</v>
      </c>
      <c r="K6" s="29">
        <f>SUMIF(II!A:A,$A$1,II!I:I)</f>
        <v>36849.663699999997</v>
      </c>
      <c r="L6" s="29">
        <f>SUMIF(III!A:A,$A$1,III!I:I)</f>
        <v>44215.68</v>
      </c>
      <c r="M6" s="232">
        <f>SUM(J6:L6)</f>
        <v>109627.76929999999</v>
      </c>
      <c r="N6" s="29">
        <f>SUMIF(X!A:A,$A$1,X!I:I)</f>
        <v>0</v>
      </c>
      <c r="O6" s="29">
        <f>SUMIF(XI!A:A,$A$1,XI!I:I)</f>
        <v>0</v>
      </c>
      <c r="P6" s="29">
        <f>SUMIF(XII!A:A,$A$1,XII!I:I)</f>
        <v>0</v>
      </c>
      <c r="Q6" s="232">
        <f>SUM(N6:P6)</f>
        <v>0</v>
      </c>
      <c r="R6" s="118">
        <f>M6+I6+E6+Q6</f>
        <v>315365.26329999999</v>
      </c>
      <c r="S6" s="12"/>
    </row>
    <row r="7" spans="1:19" s="12" customFormat="1" ht="15" customHeight="1">
      <c r="A7" s="7" t="s">
        <v>50</v>
      </c>
      <c r="B7" s="8">
        <f>B6</f>
        <v>23451.858199999999</v>
      </c>
      <c r="C7" s="8">
        <f>C6+B7</f>
        <v>57604.390799999994</v>
      </c>
      <c r="D7" s="8">
        <f>D6+C7</f>
        <v>91206.790599999993</v>
      </c>
      <c r="E7" s="233"/>
      <c r="F7" s="92">
        <f>F6</f>
        <v>38238.745499999997</v>
      </c>
      <c r="G7" s="8">
        <f>G6+F7</f>
        <v>68405.799199999994</v>
      </c>
      <c r="H7" s="8">
        <f>H6+G7</f>
        <v>114530.7034</v>
      </c>
      <c r="I7" s="233"/>
      <c r="J7" s="92">
        <f>J6</f>
        <v>28562.425599999999</v>
      </c>
      <c r="K7" s="92">
        <f>K6+J7</f>
        <v>65412.089299999992</v>
      </c>
      <c r="L7" s="92">
        <f>L6+K7</f>
        <v>109627.76929999999</v>
      </c>
      <c r="M7" s="233"/>
      <c r="N7" s="8">
        <f>N6</f>
        <v>0</v>
      </c>
      <c r="O7" s="8">
        <f>O6+N7</f>
        <v>0</v>
      </c>
      <c r="P7" s="8">
        <f>P6+O7</f>
        <v>0</v>
      </c>
      <c r="Q7" s="233"/>
      <c r="R7" s="120"/>
    </row>
    <row r="8" spans="1:19" s="12" customFormat="1" ht="15" customHeight="1">
      <c r="A8" s="26" t="s">
        <v>51</v>
      </c>
      <c r="B8" s="27">
        <f t="shared" ref="B8:D9" si="0">B6/B4</f>
        <v>0.83756636428571429</v>
      </c>
      <c r="C8" s="27">
        <f t="shared" si="0"/>
        <v>1.0508471569230768</v>
      </c>
      <c r="D8" s="27">
        <f t="shared" si="0"/>
        <v>0.75511010786516852</v>
      </c>
      <c r="E8" s="234"/>
      <c r="F8" s="94">
        <f t="shared" ref="F8:H9" si="1">F6/F4</f>
        <v>1.2874998484848483</v>
      </c>
      <c r="G8" s="27">
        <f t="shared" si="1"/>
        <v>0.91415314242424239</v>
      </c>
      <c r="H8" s="27">
        <f t="shared" si="1"/>
        <v>1.2706585179063361</v>
      </c>
      <c r="I8" s="234"/>
      <c r="J8" s="94">
        <f t="shared" ref="J8:L9" si="2">J6/J4</f>
        <v>1.0578676148148147</v>
      </c>
      <c r="K8" s="94">
        <f t="shared" si="2"/>
        <v>1.2283221233333332</v>
      </c>
      <c r="L8" s="94">
        <f t="shared" si="2"/>
        <v>1.3398690909090909</v>
      </c>
      <c r="M8" s="234"/>
      <c r="N8" s="27" t="e">
        <f t="shared" ref="N8:P9" si="3">N6/N4</f>
        <v>#DIV/0!</v>
      </c>
      <c r="O8" s="27" t="e">
        <f t="shared" si="3"/>
        <v>#DIV/0!</v>
      </c>
      <c r="P8" s="27" t="e">
        <f t="shared" si="3"/>
        <v>#DIV/0!</v>
      </c>
      <c r="Q8" s="234"/>
      <c r="R8" s="124"/>
    </row>
    <row r="9" spans="1:19" s="28" customFormat="1" ht="15" customHeight="1">
      <c r="A9" s="26" t="s">
        <v>52</v>
      </c>
      <c r="B9" s="27">
        <f t="shared" si="0"/>
        <v>0.83756636428571429</v>
      </c>
      <c r="C9" s="27">
        <f t="shared" si="0"/>
        <v>0.95213869090909076</v>
      </c>
      <c r="D9" s="27">
        <f t="shared" si="0"/>
        <v>0.86863610095238086</v>
      </c>
      <c r="E9" s="234"/>
      <c r="F9" s="94">
        <f t="shared" si="1"/>
        <v>1.2874998484848483</v>
      </c>
      <c r="G9" s="27">
        <f t="shared" si="1"/>
        <v>1.091001582137161</v>
      </c>
      <c r="H9" s="27">
        <f t="shared" si="1"/>
        <v>1.1568757919191919</v>
      </c>
      <c r="I9" s="234"/>
      <c r="J9" s="94">
        <f t="shared" si="2"/>
        <v>1.0578676148148147</v>
      </c>
      <c r="K9" s="94">
        <f t="shared" si="2"/>
        <v>1.1475805140350877</v>
      </c>
      <c r="L9" s="94">
        <f t="shared" si="2"/>
        <v>1.2180863255555554</v>
      </c>
      <c r="M9" s="234"/>
      <c r="N9" s="27" t="e">
        <f t="shared" si="3"/>
        <v>#DIV/0!</v>
      </c>
      <c r="O9" s="27" t="e">
        <f t="shared" si="3"/>
        <v>#DIV/0!</v>
      </c>
      <c r="P9" s="27" t="e">
        <f t="shared" si="3"/>
        <v>#DIV/0!</v>
      </c>
      <c r="Q9" s="234"/>
      <c r="R9" s="125"/>
      <c r="S9" s="14"/>
    </row>
    <row r="10" spans="1:19" s="44" customFormat="1" ht="15" customHeight="1">
      <c r="A10" s="7" t="s">
        <v>60</v>
      </c>
      <c r="B10" s="25">
        <f>B7-B5</f>
        <v>-4548.1418000000012</v>
      </c>
      <c r="C10" s="25">
        <f>C7-C5</f>
        <v>-2895.6092000000062</v>
      </c>
      <c r="D10" s="25">
        <f>D7-D5</f>
        <v>-13793.209400000007</v>
      </c>
      <c r="E10" s="233"/>
      <c r="F10" s="92">
        <f>F7-F5</f>
        <v>8538.7454999999973</v>
      </c>
      <c r="G10" s="25">
        <f>G7-G5</f>
        <v>5705.799199999994</v>
      </c>
      <c r="H10" s="25">
        <f>H7-H5</f>
        <v>15530.703399999999</v>
      </c>
      <c r="I10" s="233"/>
      <c r="J10" s="92">
        <f>J7-J5</f>
        <v>1562.4255999999987</v>
      </c>
      <c r="K10" s="92">
        <f>K7-K5</f>
        <v>8412.0892999999924</v>
      </c>
      <c r="L10" s="92">
        <f>L7-L5</f>
        <v>19627.769299999985</v>
      </c>
      <c r="M10" s="233"/>
      <c r="N10" s="25">
        <f>N7-N5</f>
        <v>0</v>
      </c>
      <c r="O10" s="25">
        <f>O7-O5</f>
        <v>0</v>
      </c>
      <c r="P10" s="25">
        <f>P7-P5</f>
        <v>0</v>
      </c>
      <c r="Q10" s="233"/>
      <c r="R10" s="120"/>
    </row>
    <row r="11" spans="1:19" s="45" customFormat="1" ht="15" customHeight="1">
      <c r="A11" s="6" t="s">
        <v>53</v>
      </c>
      <c r="B11" s="95">
        <f>'Target 2016'!I17-4000</f>
        <v>80000</v>
      </c>
      <c r="C11" s="95">
        <f>'Target 2016'!J17</f>
        <v>105000</v>
      </c>
      <c r="D11" s="95">
        <f>'Target 2016'!K17+4000</f>
        <v>130000</v>
      </c>
      <c r="E11" s="232">
        <f>SUM(B11:D11)</f>
        <v>315000</v>
      </c>
      <c r="F11" s="95">
        <f>'Target 2016'!F17</f>
        <v>90000</v>
      </c>
      <c r="G11" s="95">
        <f>'Target 2016'!G17</f>
        <v>100000</v>
      </c>
      <c r="H11" s="95">
        <f>'Target 2016'!H17</f>
        <v>110000</v>
      </c>
      <c r="I11" s="232">
        <f>SUM(F11:H11)</f>
        <v>300000</v>
      </c>
      <c r="J11" s="95">
        <f>'Target 2016'!C17</f>
        <v>85500</v>
      </c>
      <c r="K11" s="95">
        <f>'Target 2016'!D17</f>
        <v>95000</v>
      </c>
      <c r="L11" s="95">
        <f>'Target 2016'!E17</f>
        <v>104500.00000000001</v>
      </c>
      <c r="M11" s="232">
        <f>SUM(J11:L11)</f>
        <v>285000</v>
      </c>
      <c r="N11" s="95">
        <f>'Target 2016'!L17</f>
        <v>0</v>
      </c>
      <c r="O11" s="95">
        <f>'Target 2016'!M17</f>
        <v>0</v>
      </c>
      <c r="P11" s="95">
        <f>'Target 2016'!N17</f>
        <v>0</v>
      </c>
      <c r="Q11" s="232">
        <f>SUM(N11:P11)</f>
        <v>0</v>
      </c>
      <c r="R11" s="118">
        <f>M11+I11+E11+Q11</f>
        <v>900000</v>
      </c>
      <c r="S11" s="14"/>
    </row>
    <row r="12" spans="1:19" s="21" customFormat="1" ht="15" customHeight="1">
      <c r="A12" s="7" t="s">
        <v>54</v>
      </c>
      <c r="B12" s="96">
        <f>B11</f>
        <v>80000</v>
      </c>
      <c r="C12" s="96">
        <f>C11+B12</f>
        <v>185000</v>
      </c>
      <c r="D12" s="96">
        <f>D11+C12</f>
        <v>315000</v>
      </c>
      <c r="E12" s="233"/>
      <c r="F12" s="96">
        <f>F11</f>
        <v>90000</v>
      </c>
      <c r="G12" s="96">
        <f>G11+F12</f>
        <v>190000</v>
      </c>
      <c r="H12" s="96">
        <f>H11+G12</f>
        <v>300000</v>
      </c>
      <c r="I12" s="233"/>
      <c r="J12" s="96">
        <f>J11</f>
        <v>85500</v>
      </c>
      <c r="K12" s="96">
        <f>K11+J12</f>
        <v>180500</v>
      </c>
      <c r="L12" s="96">
        <f>L11+K12</f>
        <v>285000</v>
      </c>
      <c r="M12" s="233"/>
      <c r="N12" s="96">
        <f>N11</f>
        <v>0</v>
      </c>
      <c r="O12" s="96">
        <f>O11+N12</f>
        <v>0</v>
      </c>
      <c r="P12" s="96">
        <f>P11+O12</f>
        <v>0</v>
      </c>
      <c r="Q12" s="233"/>
      <c r="R12" s="120"/>
    </row>
    <row r="13" spans="1:19" s="12" customFormat="1" ht="15" customHeight="1">
      <c r="A13" s="31" t="s">
        <v>55</v>
      </c>
      <c r="B13" s="29">
        <f>SUMIF(VII!A:A,$A$1,VII!G:G)</f>
        <v>64197.07</v>
      </c>
      <c r="C13" s="29">
        <f>SUMIF(VIII!A:A,$A$1,VIII!G:G)</f>
        <v>116456.16</v>
      </c>
      <c r="D13" s="29">
        <f>SUMIF(IX!A:A,$A$1,IX!G:G)</f>
        <v>95921.37</v>
      </c>
      <c r="E13" s="232">
        <f>SUM(B13:D13)</f>
        <v>276574.59999999998</v>
      </c>
      <c r="F13" s="29">
        <f>SUMIF(IV!A:A,$A$1,IV!G:G)</f>
        <v>131358.76999999999</v>
      </c>
      <c r="G13" s="29">
        <f>SUMIF(V!A:A,$A$1,V!G:G)</f>
        <v>72396.37</v>
      </c>
      <c r="H13" s="29">
        <f>SUMIF(VI!A:A,$A$1,VI!G:G)</f>
        <v>134049.56</v>
      </c>
      <c r="I13" s="232">
        <f>SUM(F13:H13)</f>
        <v>337804.69999999995</v>
      </c>
      <c r="J13" s="93">
        <f>SUMIF(I!A:A,$A$1,I!G:G)</f>
        <v>105563.08</v>
      </c>
      <c r="K13" s="29">
        <f>SUMIF(II!A:A,$A$1,II!G:G)</f>
        <v>116177.46</v>
      </c>
      <c r="L13" s="29">
        <f>SUMIF(III!A:A,$A$1,III!G:G)</f>
        <v>144515.94</v>
      </c>
      <c r="M13" s="232">
        <f>SUM(J13:L13)</f>
        <v>366256.48</v>
      </c>
      <c r="N13" s="29">
        <f>SUMIF(X!A:A,$A$1,X!G:G)</f>
        <v>0</v>
      </c>
      <c r="O13" s="29">
        <f>SUMIF(XI!A:A,$A$1,XI!G:G)</f>
        <v>0</v>
      </c>
      <c r="P13" s="29">
        <f>SUMIF(XII!A:A,$A$1,XII!G:G)</f>
        <v>0</v>
      </c>
      <c r="Q13" s="232">
        <f>SUM(N13:P13)</f>
        <v>0</v>
      </c>
      <c r="R13" s="118">
        <f>M13+I13+E13+Q13</f>
        <v>980635.77999999991</v>
      </c>
      <c r="S13" s="14"/>
    </row>
    <row r="14" spans="1:19" customFormat="1" ht="12.75">
      <c r="A14" s="7" t="s">
        <v>56</v>
      </c>
      <c r="B14" s="8">
        <f>B13</f>
        <v>64197.07</v>
      </c>
      <c r="C14" s="8">
        <f>C13+B14</f>
        <v>180653.23</v>
      </c>
      <c r="D14" s="8">
        <f>D13+C14</f>
        <v>276574.59999999998</v>
      </c>
      <c r="E14" s="233"/>
      <c r="F14" s="92">
        <f>F13</f>
        <v>131358.76999999999</v>
      </c>
      <c r="G14" s="8">
        <f>G13+F14</f>
        <v>203755.13999999998</v>
      </c>
      <c r="H14" s="8">
        <f>H13+G14</f>
        <v>337804.69999999995</v>
      </c>
      <c r="I14" s="233"/>
      <c r="J14" s="92">
        <f>J13</f>
        <v>105563.08</v>
      </c>
      <c r="K14" s="92">
        <f>K13+J14</f>
        <v>221740.54</v>
      </c>
      <c r="L14" s="92">
        <f>L13+K14</f>
        <v>366256.48</v>
      </c>
      <c r="M14" s="233"/>
      <c r="N14" s="8">
        <f>N13</f>
        <v>0</v>
      </c>
      <c r="O14" s="8">
        <f>O13+N14</f>
        <v>0</v>
      </c>
      <c r="P14" s="8">
        <f>P13+O14</f>
        <v>0</v>
      </c>
      <c r="Q14" s="233"/>
      <c r="R14" s="120"/>
    </row>
    <row r="15" spans="1:19" s="12" customFormat="1" ht="15" customHeight="1">
      <c r="A15" s="26" t="s">
        <v>57</v>
      </c>
      <c r="B15" s="27">
        <f t="shared" ref="B15:D16" si="4">B13/B11</f>
        <v>0.80246337499999998</v>
      </c>
      <c r="C15" s="27">
        <f t="shared" si="4"/>
        <v>1.1091062857142857</v>
      </c>
      <c r="D15" s="27">
        <f t="shared" si="4"/>
        <v>0.73785669230769224</v>
      </c>
      <c r="E15" s="234"/>
      <c r="F15" s="94">
        <f t="shared" ref="F15:H16" si="5">F13/F11</f>
        <v>1.4595418888888887</v>
      </c>
      <c r="G15" s="27">
        <f t="shared" si="5"/>
        <v>0.72396369999999999</v>
      </c>
      <c r="H15" s="27">
        <f t="shared" si="5"/>
        <v>1.2186323636363636</v>
      </c>
      <c r="I15" s="234"/>
      <c r="J15" s="94">
        <f t="shared" ref="J15:L16" si="6">J13/J11</f>
        <v>1.2346559064327485</v>
      </c>
      <c r="K15" s="94">
        <f t="shared" si="6"/>
        <v>1.2229206315789474</v>
      </c>
      <c r="L15" s="94">
        <f t="shared" si="6"/>
        <v>1.3829276555023922</v>
      </c>
      <c r="M15" s="234"/>
      <c r="N15" s="27" t="e">
        <f t="shared" ref="N15:P16" si="7">N13/N11</f>
        <v>#DIV/0!</v>
      </c>
      <c r="O15" s="27" t="e">
        <f t="shared" si="7"/>
        <v>#DIV/0!</v>
      </c>
      <c r="P15" s="27" t="e">
        <f t="shared" si="7"/>
        <v>#DIV/0!</v>
      </c>
      <c r="Q15" s="234"/>
      <c r="R15" s="124"/>
    </row>
    <row r="16" spans="1:19" s="14" customFormat="1" ht="15" customHeight="1">
      <c r="A16" s="26" t="s">
        <v>58</v>
      </c>
      <c r="B16" s="27">
        <f t="shared" si="4"/>
        <v>0.80246337499999998</v>
      </c>
      <c r="C16" s="27">
        <f t="shared" si="4"/>
        <v>0.97650394594594603</v>
      </c>
      <c r="D16" s="27">
        <f t="shared" si="4"/>
        <v>0.87801460317460311</v>
      </c>
      <c r="E16" s="234"/>
      <c r="F16" s="94">
        <f t="shared" si="5"/>
        <v>1.4595418888888887</v>
      </c>
      <c r="G16" s="27">
        <f t="shared" si="5"/>
        <v>1.0723954736842105</v>
      </c>
      <c r="H16" s="27">
        <f t="shared" si="5"/>
        <v>1.1260156666666665</v>
      </c>
      <c r="I16" s="234"/>
      <c r="J16" s="94">
        <f t="shared" si="6"/>
        <v>1.2346559064327485</v>
      </c>
      <c r="K16" s="94">
        <f t="shared" si="6"/>
        <v>1.2284794459833794</v>
      </c>
      <c r="L16" s="94">
        <f t="shared" si="6"/>
        <v>1.2851104561403508</v>
      </c>
      <c r="M16" s="234"/>
      <c r="N16" s="27" t="e">
        <f t="shared" si="7"/>
        <v>#DIV/0!</v>
      </c>
      <c r="O16" s="27" t="e">
        <f t="shared" si="7"/>
        <v>#DIV/0!</v>
      </c>
      <c r="P16" s="27" t="e">
        <f t="shared" si="7"/>
        <v>#DIV/0!</v>
      </c>
      <c r="Q16" s="234"/>
      <c r="R16" s="125"/>
      <c r="S16" s="12"/>
    </row>
    <row r="17" spans="1:19" s="12" customFormat="1" ht="15" customHeight="1">
      <c r="A17" s="7" t="s">
        <v>59</v>
      </c>
      <c r="B17" s="25">
        <f>B14-B12</f>
        <v>-15802.93</v>
      </c>
      <c r="C17" s="25">
        <f>C14-C12</f>
        <v>-4346.7699999999895</v>
      </c>
      <c r="D17" s="25">
        <f>D14-D12</f>
        <v>-38425.400000000023</v>
      </c>
      <c r="E17" s="233"/>
      <c r="F17" s="92">
        <f>F14-F12</f>
        <v>41358.76999999999</v>
      </c>
      <c r="G17" s="25">
        <f>G14-G12</f>
        <v>13755.139999999985</v>
      </c>
      <c r="H17" s="25">
        <f>H14-H12</f>
        <v>37804.699999999953</v>
      </c>
      <c r="I17" s="233"/>
      <c r="J17" s="92">
        <f>J14-J12</f>
        <v>20063.080000000002</v>
      </c>
      <c r="K17" s="92">
        <f>K14-K12</f>
        <v>41240.540000000008</v>
      </c>
      <c r="L17" s="92">
        <f>L14-L12</f>
        <v>81256.479999999981</v>
      </c>
      <c r="M17" s="233"/>
      <c r="N17" s="25">
        <f>N14-N12</f>
        <v>0</v>
      </c>
      <c r="O17" s="25">
        <f>O14-O12</f>
        <v>0</v>
      </c>
      <c r="P17" s="25">
        <f>P14-P12</f>
        <v>0</v>
      </c>
      <c r="Q17" s="233"/>
      <c r="R17" s="126"/>
    </row>
    <row r="18" spans="1:19" s="30" customFormat="1" ht="15" customHeight="1">
      <c r="A18" s="10" t="s">
        <v>44</v>
      </c>
      <c r="B18" s="11">
        <f t="shared" ref="B18:D19" si="8">B6/B13</f>
        <v>0.36531041369956602</v>
      </c>
      <c r="C18" s="11">
        <f t="shared" si="8"/>
        <v>0.29326514458316327</v>
      </c>
      <c r="D18" s="11">
        <f t="shared" si="8"/>
        <v>0.35031192527796468</v>
      </c>
      <c r="E18" s="235"/>
      <c r="F18" s="98">
        <f t="shared" ref="F18:H19" si="9">F6/F13</f>
        <v>0.29110158004676812</v>
      </c>
      <c r="G18" s="11">
        <f t="shared" si="9"/>
        <v>0.4166929046304394</v>
      </c>
      <c r="H18" s="11">
        <f t="shared" si="9"/>
        <v>0.34408844161815971</v>
      </c>
      <c r="I18" s="235"/>
      <c r="J18" s="98">
        <f t="shared" ref="J18:L19" si="10">J6/J13</f>
        <v>0.270572112901594</v>
      </c>
      <c r="K18" s="98">
        <f t="shared" si="10"/>
        <v>0.31718427739769828</v>
      </c>
      <c r="L18" s="98">
        <f t="shared" si="10"/>
        <v>0.30595711448854707</v>
      </c>
      <c r="M18" s="235"/>
      <c r="N18" s="11" t="e">
        <f t="shared" ref="N18:P19" si="11">N6/N13</f>
        <v>#DIV/0!</v>
      </c>
      <c r="O18" s="11" t="e">
        <f t="shared" si="11"/>
        <v>#DIV/0!</v>
      </c>
      <c r="P18" s="11" t="e">
        <f t="shared" si="11"/>
        <v>#DIV/0!</v>
      </c>
      <c r="Q18" s="235"/>
      <c r="R18" s="128"/>
      <c r="S18" s="14"/>
    </row>
    <row r="19" spans="1:19" s="12" customFormat="1" ht="15" customHeight="1">
      <c r="A19" s="10" t="s">
        <v>45</v>
      </c>
      <c r="B19" s="11">
        <f t="shared" si="8"/>
        <v>0.36531041369956602</v>
      </c>
      <c r="C19" s="11">
        <f t="shared" si="8"/>
        <v>0.31886720652600559</v>
      </c>
      <c r="D19" s="11">
        <f t="shared" si="8"/>
        <v>0.32977283741890978</v>
      </c>
      <c r="E19" s="235"/>
      <c r="F19" s="98">
        <f t="shared" si="9"/>
        <v>0.29110158004676812</v>
      </c>
      <c r="G19" s="11">
        <f t="shared" si="9"/>
        <v>0.33572551445818738</v>
      </c>
      <c r="H19" s="11">
        <f t="shared" si="9"/>
        <v>0.33904413822543028</v>
      </c>
      <c r="I19" s="235"/>
      <c r="J19" s="98">
        <f t="shared" si="10"/>
        <v>0.270572112901594</v>
      </c>
      <c r="K19" s="98">
        <f t="shared" si="10"/>
        <v>0.29499382160790261</v>
      </c>
      <c r="L19" s="98">
        <f t="shared" si="10"/>
        <v>0.29931967155912159</v>
      </c>
      <c r="M19" s="235"/>
      <c r="N19" s="11" t="e">
        <f t="shared" si="11"/>
        <v>#DIV/0!</v>
      </c>
      <c r="O19" s="11" t="e">
        <f t="shared" si="11"/>
        <v>#DIV/0!</v>
      </c>
      <c r="P19" s="11" t="e">
        <f t="shared" si="11"/>
        <v>#DIV/0!</v>
      </c>
      <c r="Q19" s="235"/>
      <c r="R19" s="128"/>
    </row>
    <row r="20" spans="1:19" s="73" customFormat="1" ht="15" customHeight="1">
      <c r="A20" s="105"/>
      <c r="B20" s="106"/>
      <c r="C20" s="106"/>
      <c r="D20" s="106"/>
      <c r="E20" s="236"/>
      <c r="F20" s="106"/>
      <c r="G20" s="106"/>
      <c r="H20" s="106"/>
      <c r="I20" s="236"/>
      <c r="J20" s="106"/>
      <c r="K20" s="106"/>
      <c r="L20" s="106"/>
      <c r="M20" s="236"/>
      <c r="N20" s="106"/>
      <c r="O20" s="106"/>
      <c r="P20" s="106"/>
      <c r="Q20" s="236"/>
      <c r="R20" s="129"/>
      <c r="S20" s="72"/>
    </row>
    <row r="21" spans="1:19" s="12" customFormat="1" ht="15" customHeight="1">
      <c r="A21" s="58"/>
      <c r="B21" s="217"/>
      <c r="C21" s="217"/>
      <c r="D21" s="217"/>
      <c r="E21" s="217"/>
      <c r="F21" s="217"/>
      <c r="G21" s="217"/>
      <c r="H21" s="217"/>
      <c r="I21" s="217"/>
      <c r="J21" s="216" t="s">
        <v>33</v>
      </c>
      <c r="K21" s="217"/>
      <c r="L21" s="217"/>
      <c r="M21" s="217"/>
      <c r="N21" s="217"/>
      <c r="O21" s="217"/>
      <c r="P21" s="217"/>
      <c r="Q21" s="217"/>
      <c r="R21" s="269"/>
    </row>
    <row r="22" spans="1:19" s="12" customFormat="1" ht="15" customHeight="1">
      <c r="A22" s="75" t="s">
        <v>91</v>
      </c>
      <c r="B22" s="80">
        <v>2800</v>
      </c>
      <c r="C22" s="80">
        <v>2800</v>
      </c>
      <c r="D22" s="80">
        <v>2800</v>
      </c>
      <c r="E22" s="238"/>
      <c r="F22" s="80">
        <v>2800</v>
      </c>
      <c r="G22" s="80">
        <v>2800</v>
      </c>
      <c r="H22" s="80">
        <v>2800</v>
      </c>
      <c r="I22" s="238"/>
      <c r="J22" s="80">
        <v>2430</v>
      </c>
      <c r="K22" s="80">
        <v>2800</v>
      </c>
      <c r="L22" s="80">
        <v>2800</v>
      </c>
      <c r="M22" s="238"/>
      <c r="N22" s="80">
        <v>2800</v>
      </c>
      <c r="O22" s="80">
        <v>2800</v>
      </c>
      <c r="P22" s="80">
        <v>2800</v>
      </c>
      <c r="Q22" s="238"/>
      <c r="R22" s="133"/>
    </row>
    <row r="23" spans="1:19" s="12" customFormat="1" ht="15" customHeight="1">
      <c r="A23" s="20" t="s">
        <v>62</v>
      </c>
      <c r="B23" s="81">
        <f>B5</f>
        <v>28000</v>
      </c>
      <c r="C23" s="81">
        <f>C5</f>
        <v>60500</v>
      </c>
      <c r="D23" s="81">
        <f>D5</f>
        <v>105000</v>
      </c>
      <c r="E23" s="239"/>
      <c r="F23" s="81">
        <f>F5</f>
        <v>29700</v>
      </c>
      <c r="G23" s="81">
        <f>G5</f>
        <v>62700</v>
      </c>
      <c r="H23" s="81">
        <f>H5</f>
        <v>99000</v>
      </c>
      <c r="I23" s="239"/>
      <c r="J23" s="81">
        <f>J5</f>
        <v>27000</v>
      </c>
      <c r="K23" s="81">
        <f>K5</f>
        <v>57000</v>
      </c>
      <c r="L23" s="81">
        <f>L5</f>
        <v>90000</v>
      </c>
      <c r="M23" s="239"/>
      <c r="N23" s="81">
        <f>N5</f>
        <v>0</v>
      </c>
      <c r="O23" s="81">
        <f>O5</f>
        <v>0</v>
      </c>
      <c r="P23" s="81">
        <f>P5</f>
        <v>0</v>
      </c>
      <c r="Q23" s="239"/>
      <c r="R23" s="135"/>
    </row>
    <row r="24" spans="1:19" s="28" customFormat="1" ht="15" customHeight="1">
      <c r="A24" s="40" t="s">
        <v>63</v>
      </c>
      <c r="B24" s="57">
        <f>B7</f>
        <v>23451.858199999999</v>
      </c>
      <c r="C24" s="57">
        <f>C7</f>
        <v>57604.390799999994</v>
      </c>
      <c r="D24" s="57">
        <f>D7</f>
        <v>91206.790599999993</v>
      </c>
      <c r="E24" s="240"/>
      <c r="F24" s="57">
        <f>F7</f>
        <v>38238.745499999997</v>
      </c>
      <c r="G24" s="57">
        <f>G7</f>
        <v>68405.799199999994</v>
      </c>
      <c r="H24" s="57">
        <f>H7</f>
        <v>114530.7034</v>
      </c>
      <c r="I24" s="240"/>
      <c r="J24" s="57">
        <f>J7</f>
        <v>28562.425599999999</v>
      </c>
      <c r="K24" s="57">
        <f>K7</f>
        <v>65412.089299999992</v>
      </c>
      <c r="L24" s="57">
        <f>L7</f>
        <v>109627.76929999999</v>
      </c>
      <c r="M24" s="240"/>
      <c r="N24" s="57">
        <f>N7</f>
        <v>0</v>
      </c>
      <c r="O24" s="57">
        <f>O7</f>
        <v>0</v>
      </c>
      <c r="P24" s="57">
        <f>P7</f>
        <v>0</v>
      </c>
      <c r="Q24" s="240"/>
      <c r="R24" s="135"/>
      <c r="S24" s="12"/>
    </row>
    <row r="25" spans="1:19" s="28" customFormat="1" ht="15" customHeight="1">
      <c r="A25" s="40" t="s">
        <v>64</v>
      </c>
      <c r="B25" s="99">
        <f>B24/B23</f>
        <v>0.83756636428571429</v>
      </c>
      <c r="C25" s="99">
        <f>C24/C23</f>
        <v>0.95213869090909076</v>
      </c>
      <c r="D25" s="99">
        <f>D24/D23</f>
        <v>0.86863610095238086</v>
      </c>
      <c r="E25" s="241"/>
      <c r="F25" s="99">
        <f>F24/F23</f>
        <v>1.2874998484848483</v>
      </c>
      <c r="G25" s="99">
        <f>G24/G23</f>
        <v>1.091001582137161</v>
      </c>
      <c r="H25" s="99">
        <f>H24/H23</f>
        <v>1.1568757919191919</v>
      </c>
      <c r="I25" s="241"/>
      <c r="J25" s="99">
        <f>J24/J23</f>
        <v>1.0578676148148147</v>
      </c>
      <c r="K25" s="99">
        <f>K24/K23</f>
        <v>1.1475805140350877</v>
      </c>
      <c r="L25" s="99">
        <f>L24/L23</f>
        <v>1.2180863255555554</v>
      </c>
      <c r="M25" s="241"/>
      <c r="N25" s="99" t="e">
        <f>N24/N23</f>
        <v>#DIV/0!</v>
      </c>
      <c r="O25" s="99" t="e">
        <f>O24/O23</f>
        <v>#DIV/0!</v>
      </c>
      <c r="P25" s="99" t="e">
        <f>P24/P23</f>
        <v>#DIV/0!</v>
      </c>
      <c r="Q25" s="241"/>
      <c r="R25" s="135"/>
      <c r="S25" s="12"/>
    </row>
    <row r="26" spans="1:19" s="17" customFormat="1" ht="15" customHeight="1">
      <c r="A26" s="39" t="s">
        <v>72</v>
      </c>
      <c r="B26" s="60">
        <f>B22*0.2</f>
        <v>560</v>
      </c>
      <c r="C26" s="60">
        <f>C22*0.2</f>
        <v>560</v>
      </c>
      <c r="D26" s="60">
        <f>D22*0.2</f>
        <v>560</v>
      </c>
      <c r="E26" s="242"/>
      <c r="F26" s="60">
        <f>F22*0.2</f>
        <v>560</v>
      </c>
      <c r="G26" s="60">
        <f>G22*0.2</f>
        <v>560</v>
      </c>
      <c r="H26" s="60">
        <f>H22*0.2</f>
        <v>560</v>
      </c>
      <c r="I26" s="242"/>
      <c r="J26" s="60">
        <f>J22*0.2</f>
        <v>486</v>
      </c>
      <c r="K26" s="60">
        <f>K22*0.2</f>
        <v>560</v>
      </c>
      <c r="L26" s="60">
        <f>L22*0.2</f>
        <v>560</v>
      </c>
      <c r="M26" s="242"/>
      <c r="N26" s="60">
        <f>N22*0.2</f>
        <v>560</v>
      </c>
      <c r="O26" s="60">
        <f>O22*0.2</f>
        <v>560</v>
      </c>
      <c r="P26" s="60">
        <f>P22*0.2</f>
        <v>560</v>
      </c>
      <c r="Q26" s="242"/>
      <c r="R26" s="138"/>
      <c r="S26" s="12"/>
    </row>
    <row r="27" spans="1:19" s="12" customFormat="1" ht="15" customHeight="1">
      <c r="A27" s="40" t="s">
        <v>65</v>
      </c>
      <c r="B27" s="78">
        <f>IF(B25&lt;80%,0,IF(B25&lt;90%,0.5,IF(B25&lt;95%,0.75,1)))</f>
        <v>0.5</v>
      </c>
      <c r="C27" s="78">
        <f>IF(C25&lt;80%,0,IF(C25&lt;90%,0.5,IF(C25&lt;95%,0.75,1)))</f>
        <v>1</v>
      </c>
      <c r="D27" s="78">
        <f>IF(D25&lt;80%,0,IF(D25&lt;90%,0.5,IF(D25&lt;95%,0.75,1)))</f>
        <v>0.5</v>
      </c>
      <c r="E27" s="240"/>
      <c r="F27" s="78">
        <f>IF(F25&lt;80%,0,IF(F25&lt;90%,0.5,IF(F25&lt;95%,0.75,1)))</f>
        <v>1</v>
      </c>
      <c r="G27" s="78">
        <f>IF(G25&lt;80%,0,IF(G25&lt;90%,0.5,IF(G25&lt;95%,0.75,1)))</f>
        <v>1</v>
      </c>
      <c r="H27" s="78">
        <f>IF(H25&lt;80%,0,IF(H25&lt;90%,0.5,IF(H25&lt;95%,0.75,1)))</f>
        <v>1</v>
      </c>
      <c r="I27" s="240"/>
      <c r="J27" s="84">
        <f>IF(J25&lt;80%,0,IF(J25&lt;90%,0.5,IF(J25&lt;95%,0.75,1)))</f>
        <v>1</v>
      </c>
      <c r="K27" s="84">
        <f>IF(K25&lt;80%,0,IF(K25&lt;90%,0.5,IF(K25&lt;95%,0.75,1)))</f>
        <v>1</v>
      </c>
      <c r="L27" s="84">
        <f>IF(L25&lt;80%,0,IF(L25&lt;90%,0.5,IF(L25&lt;95%,0.75,1)))</f>
        <v>1</v>
      </c>
      <c r="M27" s="240"/>
      <c r="N27" s="78" t="e">
        <f>IF(N25&lt;80%,0,IF(N25&lt;90%,0.5,IF(N25&lt;95%,0.75,1)))</f>
        <v>#DIV/0!</v>
      </c>
      <c r="O27" s="78" t="e">
        <f>IF(O25&lt;80%,0,IF(O25&lt;90%,0.5,IF(O25&lt;95%,0.75,1)))</f>
        <v>#DIV/0!</v>
      </c>
      <c r="P27" s="78" t="e">
        <f>IF(P25&lt;80%,0,IF(P25&lt;90%,0.5,IF(P25&lt;95%,0.75,1)))</f>
        <v>#DIV/0!</v>
      </c>
      <c r="Q27" s="240"/>
      <c r="R27" s="135"/>
      <c r="S27" s="19"/>
    </row>
    <row r="28" spans="1:19" s="12" customFormat="1" ht="15" customHeight="1">
      <c r="A28" s="61" t="s">
        <v>66</v>
      </c>
      <c r="B28" s="82">
        <f>B27*B26</f>
        <v>280</v>
      </c>
      <c r="C28" s="82">
        <f>C27*C26</f>
        <v>560</v>
      </c>
      <c r="D28" s="82">
        <f>D27*D26</f>
        <v>280</v>
      </c>
      <c r="E28" s="243"/>
      <c r="F28" s="82">
        <f>F27*F26</f>
        <v>560</v>
      </c>
      <c r="G28" s="82">
        <f>G27*G26</f>
        <v>560</v>
      </c>
      <c r="H28" s="82">
        <f>H27*H26</f>
        <v>560</v>
      </c>
      <c r="I28" s="243"/>
      <c r="J28" s="82">
        <f>J27*J26</f>
        <v>486</v>
      </c>
      <c r="K28" s="82">
        <f>K27*K26</f>
        <v>560</v>
      </c>
      <c r="L28" s="82">
        <f>L27*L26</f>
        <v>560</v>
      </c>
      <c r="M28" s="243"/>
      <c r="N28" s="82" t="e">
        <f>N27*N26</f>
        <v>#DIV/0!</v>
      </c>
      <c r="O28" s="82" t="e">
        <f>O27*O26</f>
        <v>#DIV/0!</v>
      </c>
      <c r="P28" s="82" t="e">
        <f>P27*P26</f>
        <v>#DIV/0!</v>
      </c>
      <c r="Q28" s="243"/>
      <c r="R28" s="139"/>
      <c r="S28" s="14"/>
    </row>
    <row r="29" spans="1:19" s="12" customFormat="1" ht="15" customHeight="1">
      <c r="A29" s="20" t="s">
        <v>61</v>
      </c>
      <c r="B29" s="42">
        <f>B12</f>
        <v>80000</v>
      </c>
      <c r="C29" s="42">
        <f>C12</f>
        <v>185000</v>
      </c>
      <c r="D29" s="42">
        <f>D12</f>
        <v>315000</v>
      </c>
      <c r="E29" s="239"/>
      <c r="F29" s="42">
        <f>F12</f>
        <v>90000</v>
      </c>
      <c r="G29" s="42">
        <f>G12</f>
        <v>190000</v>
      </c>
      <c r="H29" s="42">
        <f>H12</f>
        <v>300000</v>
      </c>
      <c r="I29" s="239"/>
      <c r="J29" s="81">
        <f>J12</f>
        <v>85500</v>
      </c>
      <c r="K29" s="81">
        <f>K12</f>
        <v>180500</v>
      </c>
      <c r="L29" s="81">
        <f>L12</f>
        <v>285000</v>
      </c>
      <c r="M29" s="239"/>
      <c r="N29" s="42">
        <f>N12</f>
        <v>0</v>
      </c>
      <c r="O29" s="42">
        <f>O12</f>
        <v>0</v>
      </c>
      <c r="P29" s="42">
        <f>P12</f>
        <v>0</v>
      </c>
      <c r="Q29" s="239"/>
      <c r="R29" s="135"/>
      <c r="S29" s="28"/>
    </row>
    <row r="30" spans="1:19" s="19" customFormat="1" ht="15" customHeight="1">
      <c r="A30" s="40" t="s">
        <v>67</v>
      </c>
      <c r="B30" s="41">
        <f>B14</f>
        <v>64197.07</v>
      </c>
      <c r="C30" s="41">
        <f>C14</f>
        <v>180653.23</v>
      </c>
      <c r="D30" s="41">
        <f>D14</f>
        <v>276574.59999999998</v>
      </c>
      <c r="E30" s="240"/>
      <c r="F30" s="41">
        <f>F14</f>
        <v>131358.76999999999</v>
      </c>
      <c r="G30" s="41">
        <f>G14</f>
        <v>203755.13999999998</v>
      </c>
      <c r="H30" s="41">
        <f>H14</f>
        <v>337804.69999999995</v>
      </c>
      <c r="I30" s="240"/>
      <c r="J30" s="57">
        <f>J14</f>
        <v>105563.08</v>
      </c>
      <c r="K30" s="57">
        <f>K14</f>
        <v>221740.54</v>
      </c>
      <c r="L30" s="57">
        <f>L14</f>
        <v>366256.48</v>
      </c>
      <c r="M30" s="240"/>
      <c r="N30" s="41">
        <f>N14</f>
        <v>0</v>
      </c>
      <c r="O30" s="41">
        <f>O14</f>
        <v>0</v>
      </c>
      <c r="P30" s="41">
        <f>P14</f>
        <v>0</v>
      </c>
      <c r="Q30" s="240"/>
      <c r="R30" s="135"/>
      <c r="S30" s="28"/>
    </row>
    <row r="31" spans="1:19" s="14" customFormat="1" ht="15" customHeight="1">
      <c r="A31" s="40" t="s">
        <v>68</v>
      </c>
      <c r="B31" s="99">
        <f>B30/B29</f>
        <v>0.80246337499999998</v>
      </c>
      <c r="C31" s="99">
        <f>C30/C29</f>
        <v>0.97650394594594603</v>
      </c>
      <c r="D31" s="99">
        <f>D30/D29</f>
        <v>0.87801460317460311</v>
      </c>
      <c r="E31" s="241"/>
      <c r="F31" s="99">
        <f>F30/F29</f>
        <v>1.4595418888888887</v>
      </c>
      <c r="G31" s="99">
        <f>G30/G29</f>
        <v>1.0723954736842105</v>
      </c>
      <c r="H31" s="99">
        <f>H30/H29</f>
        <v>1.1260156666666665</v>
      </c>
      <c r="I31" s="241"/>
      <c r="J31" s="99">
        <f>J30/J29</f>
        <v>1.2346559064327485</v>
      </c>
      <c r="K31" s="99">
        <f>K30/K29</f>
        <v>1.2284794459833794</v>
      </c>
      <c r="L31" s="99">
        <f>L30/L29</f>
        <v>1.2851104561403508</v>
      </c>
      <c r="M31" s="241"/>
      <c r="N31" s="99" t="e">
        <f>N30/N29</f>
        <v>#DIV/0!</v>
      </c>
      <c r="O31" s="99" t="e">
        <f>O30/O29</f>
        <v>#DIV/0!</v>
      </c>
      <c r="P31" s="99" t="e">
        <f>P30/P29</f>
        <v>#DIV/0!</v>
      </c>
      <c r="Q31" s="241"/>
      <c r="R31" s="135"/>
    </row>
    <row r="32" spans="1:19" s="12" customFormat="1" ht="15" customHeight="1">
      <c r="A32" s="40" t="s">
        <v>73</v>
      </c>
      <c r="B32" s="57">
        <f>B22*0.2</f>
        <v>560</v>
      </c>
      <c r="C32" s="57">
        <f>C22*0.2</f>
        <v>560</v>
      </c>
      <c r="D32" s="57">
        <f>D22*0.2</f>
        <v>560</v>
      </c>
      <c r="E32" s="240"/>
      <c r="F32" s="57">
        <f>F22*0.2</f>
        <v>560</v>
      </c>
      <c r="G32" s="57">
        <f>G22*0.2</f>
        <v>560</v>
      </c>
      <c r="H32" s="57">
        <f>H22*0.2</f>
        <v>560</v>
      </c>
      <c r="I32" s="240"/>
      <c r="J32" s="57">
        <f>J22*0.2</f>
        <v>486</v>
      </c>
      <c r="K32" s="57">
        <f>K22*0.2</f>
        <v>560</v>
      </c>
      <c r="L32" s="57">
        <f>L22*0.2</f>
        <v>560</v>
      </c>
      <c r="M32" s="240"/>
      <c r="N32" s="57">
        <f>N22*0.2</f>
        <v>560</v>
      </c>
      <c r="O32" s="57">
        <f>O22*0.2</f>
        <v>560</v>
      </c>
      <c r="P32" s="57">
        <f>P22*0.2</f>
        <v>560</v>
      </c>
      <c r="Q32" s="240"/>
      <c r="R32" s="135"/>
      <c r="S32" s="17"/>
    </row>
    <row r="33" spans="1:19" s="12" customFormat="1" ht="15" customHeight="1">
      <c r="A33" s="40" t="s">
        <v>69</v>
      </c>
      <c r="B33" s="60">
        <f>IF(B31&lt;80%,0,IF(B31&lt;90%,0.5,IF(B31&lt;95%,0.75,1)))</f>
        <v>0.5</v>
      </c>
      <c r="C33" s="60">
        <f>IF(C31&lt;80%,0,IF(C31&lt;90%,0.5,IF(C31&lt;95%,0.75,1)))</f>
        <v>1</v>
      </c>
      <c r="D33" s="60">
        <f>IF(D31&lt;80%,0,IF(D31&lt;90%,0.5,IF(D31&lt;95%,0.75,1)))</f>
        <v>0.5</v>
      </c>
      <c r="E33" s="242"/>
      <c r="F33" s="60">
        <f>IF(F31&lt;80%,0,IF(F31&lt;90%,0.5,IF(F31&lt;95%,0.75,1)))</f>
        <v>1</v>
      </c>
      <c r="G33" s="60">
        <f>IF(G31&lt;80%,0,IF(G31&lt;90%,0.5,IF(G31&lt;95%,0.75,1)))</f>
        <v>1</v>
      </c>
      <c r="H33" s="60">
        <f>IF(H31&lt;80%,0,IF(H31&lt;90%,0.5,IF(H31&lt;95%,0.75,1)))</f>
        <v>1</v>
      </c>
      <c r="I33" s="242"/>
      <c r="J33" s="60">
        <f>IF(J31&lt;80%,0,IF(J31&lt;90%,0.5,IF(J31&lt;95%,0.75,1)))</f>
        <v>1</v>
      </c>
      <c r="K33" s="60">
        <f>IF(K31&lt;80%,0,IF(K31&lt;90%,0.5,IF(K31&lt;95%,0.75,1)))</f>
        <v>1</v>
      </c>
      <c r="L33" s="60">
        <f>IF(L31&lt;80%,0,IF(L31&lt;90%,0.5,IF(L31&lt;95%,0.75,1)))</f>
        <v>1</v>
      </c>
      <c r="M33" s="242"/>
      <c r="N33" s="60" t="e">
        <f>IF(N31&lt;80%,0,IF(N31&lt;90%,0.5,IF(N31&lt;95%,0.75,1)))</f>
        <v>#DIV/0!</v>
      </c>
      <c r="O33" s="60" t="e">
        <f>IF(O31&lt;80%,0,IF(O31&lt;90%,0.5,IF(O31&lt;95%,0.75,1)))</f>
        <v>#DIV/0!</v>
      </c>
      <c r="P33" s="60" t="e">
        <f>IF(P31&lt;80%,0,IF(P31&lt;90%,0.5,IF(P31&lt;95%,0.75,1)))</f>
        <v>#DIV/0!</v>
      </c>
      <c r="Q33" s="242"/>
      <c r="R33" s="135"/>
      <c r="S33" s="34"/>
    </row>
    <row r="34" spans="1:19" s="19" customFormat="1" ht="15" customHeight="1">
      <c r="A34" s="61" t="s">
        <v>70</v>
      </c>
      <c r="B34" s="82">
        <f>B33*B32</f>
        <v>280</v>
      </c>
      <c r="C34" s="82">
        <f>C33*C32</f>
        <v>560</v>
      </c>
      <c r="D34" s="82">
        <f>D33*D32</f>
        <v>280</v>
      </c>
      <c r="E34" s="243"/>
      <c r="F34" s="82">
        <f>F33*F32</f>
        <v>560</v>
      </c>
      <c r="G34" s="82">
        <f>G33*G32</f>
        <v>560</v>
      </c>
      <c r="H34" s="82">
        <f>H33*H32</f>
        <v>560</v>
      </c>
      <c r="I34" s="243"/>
      <c r="J34" s="82">
        <f>J33*J32</f>
        <v>486</v>
      </c>
      <c r="K34" s="82">
        <f>K33*K32</f>
        <v>560</v>
      </c>
      <c r="L34" s="82">
        <f>L33*L32</f>
        <v>560</v>
      </c>
      <c r="M34" s="243"/>
      <c r="N34" s="82" t="e">
        <f>N33*N32</f>
        <v>#DIV/0!</v>
      </c>
      <c r="O34" s="82" t="e">
        <f>O33*O32</f>
        <v>#DIV/0!</v>
      </c>
      <c r="P34" s="82" t="e">
        <f>P33*P32</f>
        <v>#DIV/0!</v>
      </c>
      <c r="Q34" s="243"/>
      <c r="R34" s="139"/>
      <c r="S34" s="34"/>
    </row>
    <row r="35" spans="1:19" s="14" customFormat="1" ht="15" customHeight="1">
      <c r="A35" s="20" t="s">
        <v>46</v>
      </c>
      <c r="B35" s="46">
        <v>1</v>
      </c>
      <c r="C35" s="46">
        <v>1</v>
      </c>
      <c r="D35" s="46">
        <v>1</v>
      </c>
      <c r="E35" s="239"/>
      <c r="F35" s="46">
        <v>1</v>
      </c>
      <c r="G35" s="46">
        <v>1</v>
      </c>
      <c r="H35" s="46">
        <v>1</v>
      </c>
      <c r="I35" s="239"/>
      <c r="J35" s="100">
        <v>1</v>
      </c>
      <c r="K35" s="100">
        <v>1</v>
      </c>
      <c r="L35" s="100">
        <v>1</v>
      </c>
      <c r="M35" s="239"/>
      <c r="N35" s="46">
        <v>1</v>
      </c>
      <c r="O35" s="46">
        <v>1</v>
      </c>
      <c r="P35" s="46">
        <v>1</v>
      </c>
      <c r="Q35" s="239"/>
      <c r="R35" s="140"/>
      <c r="S35" s="34"/>
    </row>
    <row r="36" spans="1:19" s="47" customFormat="1" ht="15" customHeight="1">
      <c r="A36" s="52" t="s">
        <v>71</v>
      </c>
      <c r="B36" s="85">
        <f>B22*0.1</f>
        <v>280</v>
      </c>
      <c r="C36" s="85">
        <f>C22*0.1</f>
        <v>280</v>
      </c>
      <c r="D36" s="85">
        <f>D22*0.1</f>
        <v>280</v>
      </c>
      <c r="E36" s="244"/>
      <c r="F36" s="85">
        <f>F22*0.1</f>
        <v>280</v>
      </c>
      <c r="G36" s="85">
        <f>G22*0.1</f>
        <v>280</v>
      </c>
      <c r="H36" s="85">
        <f>H22*0.1</f>
        <v>280</v>
      </c>
      <c r="I36" s="244"/>
      <c r="J36" s="85">
        <f>J22*0.1</f>
        <v>243</v>
      </c>
      <c r="K36" s="85">
        <f>K22*0.1</f>
        <v>280</v>
      </c>
      <c r="L36" s="85">
        <f>L22*0.1</f>
        <v>280</v>
      </c>
      <c r="M36" s="244"/>
      <c r="N36" s="85">
        <f>N22*0.1</f>
        <v>280</v>
      </c>
      <c r="O36" s="85">
        <f>O22*0.1</f>
        <v>280</v>
      </c>
      <c r="P36" s="85">
        <f>P22*0.1</f>
        <v>280</v>
      </c>
      <c r="Q36" s="244"/>
      <c r="R36" s="138"/>
    </row>
    <row r="37" spans="1:19" s="12" customFormat="1" ht="15" customHeight="1">
      <c r="A37" s="40" t="s">
        <v>74</v>
      </c>
      <c r="B37" s="57">
        <v>1</v>
      </c>
      <c r="C37" s="57">
        <v>1</v>
      </c>
      <c r="D37" s="57"/>
      <c r="E37" s="240"/>
      <c r="F37" s="107" t="s">
        <v>184</v>
      </c>
      <c r="G37" s="57">
        <v>1</v>
      </c>
      <c r="H37" s="57">
        <v>1</v>
      </c>
      <c r="I37" s="240"/>
      <c r="J37" s="57">
        <v>1</v>
      </c>
      <c r="K37" s="57">
        <v>1</v>
      </c>
      <c r="L37" s="57">
        <v>1</v>
      </c>
      <c r="M37" s="240"/>
      <c r="N37" s="57"/>
      <c r="O37" s="57"/>
      <c r="P37" s="57"/>
      <c r="Q37" s="240"/>
      <c r="R37" s="135"/>
      <c r="S37" s="30"/>
    </row>
    <row r="38" spans="1:19" s="22" customFormat="1" ht="15" customHeight="1">
      <c r="A38" s="68" t="s">
        <v>75</v>
      </c>
      <c r="B38" s="83">
        <f>B37*B36</f>
        <v>280</v>
      </c>
      <c r="C38" s="83">
        <f>C37*C36</f>
        <v>280</v>
      </c>
      <c r="D38" s="83">
        <f>D37*D36</f>
        <v>0</v>
      </c>
      <c r="E38" s="243"/>
      <c r="F38" s="83">
        <f>F37*F36</f>
        <v>280</v>
      </c>
      <c r="G38" s="83">
        <f>G37*G36</f>
        <v>280</v>
      </c>
      <c r="H38" s="83">
        <f>H37*H36</f>
        <v>280</v>
      </c>
      <c r="I38" s="243"/>
      <c r="J38" s="83">
        <f>J37*J36</f>
        <v>243</v>
      </c>
      <c r="K38" s="83">
        <f>K37*K36</f>
        <v>280</v>
      </c>
      <c r="L38" s="83">
        <f>L37*L36</f>
        <v>280</v>
      </c>
      <c r="M38" s="243"/>
      <c r="N38" s="83">
        <f>N37*N36</f>
        <v>0</v>
      </c>
      <c r="O38" s="83">
        <f>O37*O36</f>
        <v>0</v>
      </c>
      <c r="P38" s="83">
        <f>P37*P36</f>
        <v>0</v>
      </c>
      <c r="Q38" s="243"/>
      <c r="R38" s="142"/>
      <c r="S38" s="14"/>
    </row>
    <row r="39" spans="1:19" s="43" customFormat="1" ht="15" customHeight="1">
      <c r="A39" s="58" t="s">
        <v>79</v>
      </c>
      <c r="B39" s="86">
        <f>B34+B28+B38</f>
        <v>840</v>
      </c>
      <c r="C39" s="86">
        <f>C34+C28+C38</f>
        <v>1400</v>
      </c>
      <c r="D39" s="86">
        <f>D34+D28+D38</f>
        <v>560</v>
      </c>
      <c r="E39" s="245"/>
      <c r="F39" s="86">
        <f>F34+F28+F38</f>
        <v>1400</v>
      </c>
      <c r="G39" s="86">
        <f>G34+G28+G38</f>
        <v>1400</v>
      </c>
      <c r="H39" s="86">
        <f>H34+H28+H38</f>
        <v>1400</v>
      </c>
      <c r="I39" s="245"/>
      <c r="J39" s="86">
        <f>J34+J28+J38</f>
        <v>1215</v>
      </c>
      <c r="K39" s="86">
        <f>K34+K28+K38</f>
        <v>1400</v>
      </c>
      <c r="L39" s="86">
        <f>L34+L28+L38</f>
        <v>1400</v>
      </c>
      <c r="M39" s="245"/>
      <c r="N39" s="86" t="e">
        <f>N34+N28+N38</f>
        <v>#DIV/0!</v>
      </c>
      <c r="O39" s="86" t="e">
        <f>O34+O28+O38</f>
        <v>#DIV/0!</v>
      </c>
      <c r="P39" s="86" t="e">
        <f>P34+P28+P38</f>
        <v>#DIV/0!</v>
      </c>
      <c r="Q39" s="245"/>
      <c r="R39" s="143"/>
      <c r="S39" s="17"/>
    </row>
    <row r="40" spans="1:19" s="12" customFormat="1" ht="15" customHeight="1">
      <c r="A40" s="134" t="s">
        <v>170</v>
      </c>
      <c r="B40" s="497">
        <f>D5</f>
        <v>105000</v>
      </c>
      <c r="C40" s="498"/>
      <c r="D40" s="498"/>
      <c r="E40" s="501"/>
      <c r="F40" s="497">
        <f>H5</f>
        <v>99000</v>
      </c>
      <c r="G40" s="498"/>
      <c r="H40" s="498"/>
      <c r="I40" s="501"/>
      <c r="J40" s="497">
        <f>L5</f>
        <v>90000</v>
      </c>
      <c r="K40" s="498"/>
      <c r="L40" s="498"/>
      <c r="M40" s="501"/>
      <c r="N40" s="497">
        <f>P5</f>
        <v>0</v>
      </c>
      <c r="O40" s="498"/>
      <c r="P40" s="498"/>
      <c r="Q40" s="501"/>
      <c r="R40" s="138"/>
    </row>
    <row r="41" spans="1:19" s="12" customFormat="1" ht="15" customHeight="1">
      <c r="A41" s="136" t="s">
        <v>81</v>
      </c>
      <c r="B41" s="499">
        <f>D7</f>
        <v>91206.790599999993</v>
      </c>
      <c r="C41" s="500"/>
      <c r="D41" s="500"/>
      <c r="E41" s="501"/>
      <c r="F41" s="499">
        <f>H7</f>
        <v>114530.7034</v>
      </c>
      <c r="G41" s="500"/>
      <c r="H41" s="500"/>
      <c r="I41" s="501"/>
      <c r="J41" s="499">
        <f>L7</f>
        <v>109627.76929999999</v>
      </c>
      <c r="K41" s="500"/>
      <c r="L41" s="500"/>
      <c r="M41" s="501"/>
      <c r="N41" s="499">
        <f>P7</f>
        <v>0</v>
      </c>
      <c r="O41" s="500"/>
      <c r="P41" s="500"/>
      <c r="Q41" s="501"/>
      <c r="R41" s="138"/>
    </row>
    <row r="42" spans="1:19" s="19" customFormat="1" ht="15" customHeight="1">
      <c r="A42" s="136" t="s">
        <v>80</v>
      </c>
      <c r="B42" s="502">
        <f>B41/B40</f>
        <v>0.86863610095238086</v>
      </c>
      <c r="C42" s="503"/>
      <c r="D42" s="503"/>
      <c r="E42" s="501"/>
      <c r="F42" s="502">
        <f>F41/F40</f>
        <v>1.1568757919191919</v>
      </c>
      <c r="G42" s="503"/>
      <c r="H42" s="503"/>
      <c r="I42" s="501"/>
      <c r="J42" s="502">
        <f>J41/J40</f>
        <v>1.2180863255555554</v>
      </c>
      <c r="K42" s="503"/>
      <c r="L42" s="503"/>
      <c r="M42" s="501"/>
      <c r="N42" s="502" t="e">
        <f>N41/N40</f>
        <v>#DIV/0!</v>
      </c>
      <c r="O42" s="503"/>
      <c r="P42" s="503"/>
      <c r="Q42" s="501"/>
      <c r="R42" s="144"/>
      <c r="S42" s="12"/>
    </row>
    <row r="43" spans="1:19" s="14" customFormat="1" ht="15" customHeight="1">
      <c r="A43" s="136" t="s">
        <v>77</v>
      </c>
      <c r="B43" s="504">
        <f>D22/2</f>
        <v>1400</v>
      </c>
      <c r="C43" s="517"/>
      <c r="D43" s="517"/>
      <c r="E43" s="501"/>
      <c r="F43" s="504">
        <f>H22/2</f>
        <v>1400</v>
      </c>
      <c r="G43" s="517"/>
      <c r="H43" s="517"/>
      <c r="I43" s="501"/>
      <c r="J43" s="504">
        <f>L22/2</f>
        <v>1400</v>
      </c>
      <c r="K43" s="517"/>
      <c r="L43" s="517"/>
      <c r="M43" s="501"/>
      <c r="N43" s="504">
        <f>P22/2</f>
        <v>1400</v>
      </c>
      <c r="O43" s="517"/>
      <c r="P43" s="517"/>
      <c r="Q43" s="501"/>
      <c r="R43" s="138"/>
      <c r="S43" s="12"/>
    </row>
    <row r="44" spans="1:19" s="12" customFormat="1" ht="15" customHeight="1">
      <c r="A44" s="90" t="s">
        <v>78</v>
      </c>
      <c r="B44" s="492">
        <f>IF(B42&lt;100%,0,IF(B42&lt;110%,0.5,IF(B42&lt;120%,0.7,1)))</f>
        <v>0</v>
      </c>
      <c r="C44" s="493"/>
      <c r="D44" s="493"/>
      <c r="E44" s="494"/>
      <c r="F44" s="492">
        <f>IF(F42&lt;100%,0,IF(F42&lt;110%,0.5,IF(F42&lt;120%,0.7,1)))</f>
        <v>0.7</v>
      </c>
      <c r="G44" s="493"/>
      <c r="H44" s="493"/>
      <c r="I44" s="494"/>
      <c r="J44" s="492">
        <f>IF(J42&lt;100%,0,IF(J42&lt;110%,0.5,IF(J42&lt;120%,0.7,1)))</f>
        <v>1</v>
      </c>
      <c r="K44" s="493"/>
      <c r="L44" s="493"/>
      <c r="M44" s="494"/>
      <c r="N44" s="492" t="e">
        <f>IF(N42&lt;100%,0,IF(N42&lt;110%,0.5,IF(N42&lt;120%,0.7,1)))</f>
        <v>#DIV/0!</v>
      </c>
      <c r="O44" s="493"/>
      <c r="P44" s="493"/>
      <c r="Q44" s="494"/>
      <c r="R44" s="145"/>
    </row>
    <row r="45" spans="1:19" s="12" customFormat="1" ht="15" customHeight="1">
      <c r="A45" s="58" t="s">
        <v>76</v>
      </c>
      <c r="B45" s="495">
        <f>B44*B43</f>
        <v>0</v>
      </c>
      <c r="C45" s="496"/>
      <c r="D45" s="496"/>
      <c r="E45" s="494"/>
      <c r="F45" s="495">
        <f>F44*F43</f>
        <v>979.99999999999989</v>
      </c>
      <c r="G45" s="496"/>
      <c r="H45" s="496"/>
      <c r="I45" s="494"/>
      <c r="J45" s="495">
        <f>J44*J43</f>
        <v>1400</v>
      </c>
      <c r="K45" s="496"/>
      <c r="L45" s="496"/>
      <c r="M45" s="494"/>
      <c r="N45" s="495" t="e">
        <f>N44*N43</f>
        <v>#DIV/0!</v>
      </c>
      <c r="O45" s="496"/>
      <c r="P45" s="496"/>
      <c r="Q45" s="494"/>
      <c r="R45" s="146"/>
    </row>
    <row r="46" spans="1:19" s="12" customFormat="1" ht="15" customHeight="1">
      <c r="A46" s="134" t="s">
        <v>171</v>
      </c>
      <c r="B46" s="497">
        <f>E11</f>
        <v>315000</v>
      </c>
      <c r="C46" s="498"/>
      <c r="D46" s="498"/>
      <c r="E46" s="494"/>
      <c r="F46" s="497">
        <f>I11</f>
        <v>300000</v>
      </c>
      <c r="G46" s="498"/>
      <c r="H46" s="498"/>
      <c r="I46" s="494"/>
      <c r="J46" s="497">
        <f>M11</f>
        <v>285000</v>
      </c>
      <c r="K46" s="498"/>
      <c r="L46" s="498"/>
      <c r="M46" s="494"/>
      <c r="N46" s="497">
        <f>Q11</f>
        <v>0</v>
      </c>
      <c r="O46" s="498"/>
      <c r="P46" s="498"/>
      <c r="Q46" s="494"/>
      <c r="R46" s="146"/>
    </row>
    <row r="47" spans="1:19" s="12" customFormat="1" ht="15" customHeight="1">
      <c r="A47" s="136" t="s">
        <v>81</v>
      </c>
      <c r="B47" s="499">
        <f>D14</f>
        <v>276574.59999999998</v>
      </c>
      <c r="C47" s="500"/>
      <c r="D47" s="500"/>
      <c r="E47" s="501"/>
      <c r="F47" s="499">
        <f>H14</f>
        <v>337804.69999999995</v>
      </c>
      <c r="G47" s="500"/>
      <c r="H47" s="500"/>
      <c r="I47" s="501"/>
      <c r="J47" s="499">
        <f>L14</f>
        <v>366256.48</v>
      </c>
      <c r="K47" s="500"/>
      <c r="L47" s="500"/>
      <c r="M47" s="501"/>
      <c r="N47" s="499">
        <f>P14</f>
        <v>0</v>
      </c>
      <c r="O47" s="500"/>
      <c r="P47" s="500"/>
      <c r="Q47" s="501"/>
      <c r="R47" s="146"/>
    </row>
    <row r="48" spans="1:19" s="12" customFormat="1" ht="15" customHeight="1">
      <c r="A48" s="136" t="s">
        <v>80</v>
      </c>
      <c r="B48" s="502">
        <f>B47/B46</f>
        <v>0.87801460317460311</v>
      </c>
      <c r="C48" s="503"/>
      <c r="D48" s="503"/>
      <c r="E48" s="501"/>
      <c r="F48" s="502">
        <f>F47/F46</f>
        <v>1.1260156666666665</v>
      </c>
      <c r="G48" s="503"/>
      <c r="H48" s="503"/>
      <c r="I48" s="501"/>
      <c r="J48" s="502">
        <f>J47/J46</f>
        <v>1.2851104561403508</v>
      </c>
      <c r="K48" s="503"/>
      <c r="L48" s="503"/>
      <c r="M48" s="501"/>
      <c r="N48" s="502" t="e">
        <f>N47/N46</f>
        <v>#DIV/0!</v>
      </c>
      <c r="O48" s="503"/>
      <c r="P48" s="503"/>
      <c r="Q48" s="501"/>
      <c r="R48" s="146"/>
    </row>
    <row r="49" spans="1:19" s="12" customFormat="1" ht="15" customHeight="1">
      <c r="A49" s="136" t="s">
        <v>77</v>
      </c>
      <c r="B49" s="504">
        <f>D22/2</f>
        <v>1400</v>
      </c>
      <c r="C49" s="517"/>
      <c r="D49" s="517"/>
      <c r="E49" s="501"/>
      <c r="F49" s="504">
        <f>H22/2</f>
        <v>1400</v>
      </c>
      <c r="G49" s="517"/>
      <c r="H49" s="517"/>
      <c r="I49" s="501"/>
      <c r="J49" s="504">
        <f>L22/2</f>
        <v>1400</v>
      </c>
      <c r="K49" s="517"/>
      <c r="L49" s="517"/>
      <c r="M49" s="501"/>
      <c r="N49" s="504">
        <f>P22/2</f>
        <v>1400</v>
      </c>
      <c r="O49" s="517"/>
      <c r="P49" s="517"/>
      <c r="Q49" s="501"/>
      <c r="R49" s="146"/>
    </row>
    <row r="50" spans="1:19" s="12" customFormat="1" ht="15" customHeight="1">
      <c r="A50" s="90" t="s">
        <v>78</v>
      </c>
      <c r="B50" s="492">
        <f>IF(B48&lt;100%,0,IF(B48&lt;110%,0.5,IF(B48&lt;120%,0.7,1)))</f>
        <v>0</v>
      </c>
      <c r="C50" s="493"/>
      <c r="D50" s="493"/>
      <c r="E50" s="494"/>
      <c r="F50" s="492">
        <f>IF(F48&lt;100%,0,IF(F48&lt;110%,0.5,IF(F48&lt;120%,0.7,1)))</f>
        <v>0.7</v>
      </c>
      <c r="G50" s="493"/>
      <c r="H50" s="493"/>
      <c r="I50" s="494"/>
      <c r="J50" s="492">
        <f>IF(J48&lt;100%,0,IF(J48&lt;110%,0.5,IF(J48&lt;120%,0.7,1)))</f>
        <v>1</v>
      </c>
      <c r="K50" s="493"/>
      <c r="L50" s="493"/>
      <c r="M50" s="494"/>
      <c r="N50" s="492" t="e">
        <f>IF(N48&lt;100%,0,IF(N48&lt;110%,0.5,IF(N48&lt;120%,0.7,1)))</f>
        <v>#DIV/0!</v>
      </c>
      <c r="O50" s="493"/>
      <c r="P50" s="493"/>
      <c r="Q50" s="494"/>
      <c r="R50" s="146"/>
    </row>
    <row r="51" spans="1:19" s="12" customFormat="1" ht="15" customHeight="1">
      <c r="A51" s="58" t="s">
        <v>76</v>
      </c>
      <c r="B51" s="495">
        <f>B50*B49</f>
        <v>0</v>
      </c>
      <c r="C51" s="496"/>
      <c r="D51" s="496"/>
      <c r="E51" s="494"/>
      <c r="F51" s="495">
        <f>F50*F49</f>
        <v>979.99999999999989</v>
      </c>
      <c r="G51" s="496"/>
      <c r="H51" s="496"/>
      <c r="I51" s="494"/>
      <c r="J51" s="495">
        <f>J50*J49</f>
        <v>1400</v>
      </c>
      <c r="K51" s="496"/>
      <c r="L51" s="496"/>
      <c r="M51" s="494"/>
      <c r="N51" s="495" t="e">
        <f>N50*N49</f>
        <v>#DIV/0!</v>
      </c>
      <c r="O51" s="496"/>
      <c r="P51" s="496"/>
      <c r="Q51" s="494"/>
      <c r="R51" s="146"/>
    </row>
    <row r="52" spans="1:19" s="12" customFormat="1" ht="15" customHeight="1">
      <c r="A52" s="65"/>
      <c r="B52" s="66"/>
      <c r="C52" s="66"/>
      <c r="D52" s="66"/>
      <c r="E52" s="148"/>
      <c r="F52" s="66"/>
      <c r="G52" s="66"/>
      <c r="H52" s="66"/>
      <c r="I52" s="148"/>
      <c r="J52" s="66"/>
      <c r="K52" s="66"/>
      <c r="L52" s="66"/>
      <c r="M52" s="148"/>
      <c r="N52" s="66"/>
      <c r="O52" s="66"/>
      <c r="P52" s="66"/>
      <c r="Q52" s="148"/>
      <c r="R52" s="149"/>
    </row>
    <row r="53" spans="1:19" s="12" customFormat="1" ht="15" customHeight="1">
      <c r="A53" s="212" t="s">
        <v>27</v>
      </c>
      <c r="B53" s="116" t="s">
        <v>7</v>
      </c>
      <c r="C53" s="116" t="s">
        <v>8</v>
      </c>
      <c r="D53" s="116" t="s">
        <v>9</v>
      </c>
      <c r="E53" s="227" t="s">
        <v>173</v>
      </c>
      <c r="F53" s="116" t="s">
        <v>4</v>
      </c>
      <c r="G53" s="116" t="s">
        <v>5</v>
      </c>
      <c r="H53" s="116" t="s">
        <v>6</v>
      </c>
      <c r="I53" s="227" t="s">
        <v>172</v>
      </c>
      <c r="J53" s="116" t="s">
        <v>1</v>
      </c>
      <c r="K53" s="116" t="s">
        <v>2</v>
      </c>
      <c r="L53" s="116" t="s">
        <v>3</v>
      </c>
      <c r="M53" s="227" t="s">
        <v>159</v>
      </c>
      <c r="N53" s="116" t="s">
        <v>10</v>
      </c>
      <c r="O53" s="116" t="s">
        <v>11</v>
      </c>
      <c r="P53" s="116" t="s">
        <v>12</v>
      </c>
      <c r="Q53" s="227" t="s">
        <v>174</v>
      </c>
      <c r="R53" s="116" t="s">
        <v>175</v>
      </c>
    </row>
    <row r="54" spans="1:19" s="12" customFormat="1" ht="15" customHeight="1">
      <c r="A54" s="150" t="s">
        <v>36</v>
      </c>
      <c r="B54" s="117"/>
      <c r="C54" s="117"/>
      <c r="D54" s="117"/>
      <c r="E54" s="228">
        <f>SUM(B54:D54)</f>
        <v>0</v>
      </c>
      <c r="F54" s="117"/>
      <c r="G54" s="117"/>
      <c r="H54" s="117"/>
      <c r="I54" s="228">
        <f>SUM(F54:H54)</f>
        <v>0</v>
      </c>
      <c r="J54" s="117"/>
      <c r="K54" s="117"/>
      <c r="L54" s="117"/>
      <c r="M54" s="228">
        <f>SUM(J54:L54)</f>
        <v>0</v>
      </c>
      <c r="N54" s="117"/>
      <c r="O54" s="117"/>
      <c r="P54" s="117"/>
      <c r="Q54" s="228">
        <f>SUM(N54:P54)</f>
        <v>0</v>
      </c>
      <c r="R54" s="118">
        <f t="shared" ref="R54:R67" si="12">M54+I54+E54+Q54</f>
        <v>0</v>
      </c>
    </row>
    <row r="55" spans="1:19" s="12" customFormat="1" ht="15" customHeight="1">
      <c r="A55" s="150" t="s">
        <v>37</v>
      </c>
      <c r="B55" s="117"/>
      <c r="C55" s="117"/>
      <c r="D55" s="117"/>
      <c r="E55" s="228">
        <f t="shared" ref="E55:E67" si="13">SUM(B55:D55)</f>
        <v>0</v>
      </c>
      <c r="F55" s="117">
        <v>2</v>
      </c>
      <c r="G55" s="117">
        <v>2</v>
      </c>
      <c r="H55" s="117">
        <v>1</v>
      </c>
      <c r="I55" s="228">
        <f t="shared" ref="I55:I67" si="14">SUM(F55:H55)</f>
        <v>5</v>
      </c>
      <c r="J55" s="117">
        <v>1</v>
      </c>
      <c r="K55" s="117">
        <v>2</v>
      </c>
      <c r="L55" s="117"/>
      <c r="M55" s="228">
        <f t="shared" ref="M55:M67" si="15">SUM(J55:L55)</f>
        <v>3</v>
      </c>
      <c r="N55" s="117"/>
      <c r="O55" s="117"/>
      <c r="P55" s="117"/>
      <c r="Q55" s="228">
        <f t="shared" ref="Q55:Q67" si="16">SUM(N55:P55)</f>
        <v>0</v>
      </c>
      <c r="R55" s="118">
        <f t="shared" si="12"/>
        <v>8</v>
      </c>
    </row>
    <row r="56" spans="1:19" s="12" customFormat="1" ht="15" customHeight="1">
      <c r="A56" s="150" t="s">
        <v>83</v>
      </c>
      <c r="B56" s="117"/>
      <c r="C56" s="117"/>
      <c r="D56" s="117"/>
      <c r="E56" s="228">
        <f t="shared" si="13"/>
        <v>0</v>
      </c>
      <c r="F56" s="117"/>
      <c r="G56" s="117"/>
      <c r="H56" s="117"/>
      <c r="I56" s="228">
        <f t="shared" si="14"/>
        <v>0</v>
      </c>
      <c r="J56" s="117"/>
      <c r="K56" s="117"/>
      <c r="L56" s="117"/>
      <c r="M56" s="228">
        <f t="shared" si="15"/>
        <v>0</v>
      </c>
      <c r="N56" s="117"/>
      <c r="O56" s="117"/>
      <c r="P56" s="117"/>
      <c r="Q56" s="228">
        <f t="shared" si="16"/>
        <v>0</v>
      </c>
      <c r="R56" s="118">
        <f t="shared" si="12"/>
        <v>0</v>
      </c>
    </row>
    <row r="57" spans="1:19" s="12" customFormat="1" ht="15" customHeight="1">
      <c r="A57" s="150" t="s">
        <v>38</v>
      </c>
      <c r="B57" s="117"/>
      <c r="C57" s="117"/>
      <c r="D57" s="117"/>
      <c r="E57" s="228">
        <f t="shared" si="13"/>
        <v>0</v>
      </c>
      <c r="F57" s="117"/>
      <c r="G57" s="117"/>
      <c r="H57" s="117"/>
      <c r="I57" s="228">
        <f t="shared" si="14"/>
        <v>0</v>
      </c>
      <c r="J57" s="117"/>
      <c r="K57" s="117"/>
      <c r="L57" s="117">
        <v>2</v>
      </c>
      <c r="M57" s="228">
        <f t="shared" si="15"/>
        <v>2</v>
      </c>
      <c r="N57" s="117"/>
      <c r="O57" s="117"/>
      <c r="P57" s="117"/>
      <c r="Q57" s="228">
        <f t="shared" si="16"/>
        <v>0</v>
      </c>
      <c r="R57" s="118">
        <f t="shared" si="12"/>
        <v>2</v>
      </c>
    </row>
    <row r="58" spans="1:19" s="12" customFormat="1" ht="15" customHeight="1">
      <c r="A58" s="150" t="s">
        <v>23</v>
      </c>
      <c r="B58" s="117"/>
      <c r="C58" s="117"/>
      <c r="D58" s="117"/>
      <c r="E58" s="228">
        <f t="shared" si="13"/>
        <v>0</v>
      </c>
      <c r="F58" s="117"/>
      <c r="G58" s="117"/>
      <c r="H58" s="117"/>
      <c r="I58" s="228">
        <f t="shared" si="14"/>
        <v>0</v>
      </c>
      <c r="J58" s="117"/>
      <c r="K58" s="117"/>
      <c r="L58" s="117"/>
      <c r="M58" s="228">
        <f t="shared" si="15"/>
        <v>0</v>
      </c>
      <c r="N58" s="117"/>
      <c r="O58" s="117"/>
      <c r="P58" s="117"/>
      <c r="Q58" s="228">
        <f t="shared" si="16"/>
        <v>0</v>
      </c>
      <c r="R58" s="118">
        <f t="shared" si="12"/>
        <v>0</v>
      </c>
    </row>
    <row r="59" spans="1:19" s="12" customFormat="1" ht="15" customHeight="1">
      <c r="A59" s="150" t="s">
        <v>29</v>
      </c>
      <c r="B59" s="117"/>
      <c r="C59" s="117"/>
      <c r="D59" s="117"/>
      <c r="E59" s="228">
        <f t="shared" si="13"/>
        <v>0</v>
      </c>
      <c r="F59" s="117"/>
      <c r="G59" s="117"/>
      <c r="H59" s="117"/>
      <c r="I59" s="228">
        <f t="shared" si="14"/>
        <v>0</v>
      </c>
      <c r="J59" s="117"/>
      <c r="K59" s="117"/>
      <c r="L59" s="117"/>
      <c r="M59" s="228">
        <f t="shared" si="15"/>
        <v>0</v>
      </c>
      <c r="N59" s="117"/>
      <c r="O59" s="117"/>
      <c r="P59" s="117"/>
      <c r="Q59" s="228">
        <f t="shared" si="16"/>
        <v>0</v>
      </c>
      <c r="R59" s="118">
        <f t="shared" si="12"/>
        <v>0</v>
      </c>
    </row>
    <row r="60" spans="1:19" s="12" customFormat="1" ht="15" customHeight="1">
      <c r="A60" s="150" t="s">
        <v>24</v>
      </c>
      <c r="B60" s="117"/>
      <c r="C60" s="117"/>
      <c r="D60" s="117"/>
      <c r="E60" s="228">
        <f t="shared" si="13"/>
        <v>0</v>
      </c>
      <c r="F60" s="117"/>
      <c r="G60" s="117"/>
      <c r="H60" s="117"/>
      <c r="I60" s="228">
        <f t="shared" si="14"/>
        <v>0</v>
      </c>
      <c r="J60" s="117"/>
      <c r="K60" s="117"/>
      <c r="L60" s="117">
        <v>1</v>
      </c>
      <c r="M60" s="228">
        <f t="shared" si="15"/>
        <v>1</v>
      </c>
      <c r="N60" s="117"/>
      <c r="O60" s="117"/>
      <c r="P60" s="117"/>
      <c r="Q60" s="228">
        <f t="shared" si="16"/>
        <v>0</v>
      </c>
      <c r="R60" s="118">
        <f t="shared" si="12"/>
        <v>1</v>
      </c>
    </row>
    <row r="61" spans="1:19" s="12" customFormat="1" ht="15" customHeight="1">
      <c r="A61" s="150" t="s">
        <v>28</v>
      </c>
      <c r="B61" s="117"/>
      <c r="C61" s="117"/>
      <c r="D61" s="117"/>
      <c r="E61" s="228">
        <f t="shared" si="13"/>
        <v>0</v>
      </c>
      <c r="F61" s="117"/>
      <c r="G61" s="117"/>
      <c r="H61" s="117"/>
      <c r="I61" s="228">
        <f t="shared" si="14"/>
        <v>0</v>
      </c>
      <c r="J61" s="117"/>
      <c r="K61" s="117"/>
      <c r="L61" s="117"/>
      <c r="M61" s="228">
        <f t="shared" si="15"/>
        <v>0</v>
      </c>
      <c r="N61" s="117"/>
      <c r="O61" s="117"/>
      <c r="P61" s="117"/>
      <c r="Q61" s="228">
        <f t="shared" si="16"/>
        <v>0</v>
      </c>
      <c r="R61" s="118">
        <f t="shared" si="12"/>
        <v>0</v>
      </c>
    </row>
    <row r="62" spans="1:19" s="13" customFormat="1" ht="15" customHeight="1">
      <c r="A62" s="150" t="s">
        <v>216</v>
      </c>
      <c r="B62" s="117"/>
      <c r="C62" s="117"/>
      <c r="D62" s="117"/>
      <c r="E62" s="228"/>
      <c r="F62" s="117"/>
      <c r="G62" s="117"/>
      <c r="H62" s="117">
        <v>2</v>
      </c>
      <c r="I62" s="228"/>
      <c r="J62" s="117"/>
      <c r="K62" s="117"/>
      <c r="L62" s="117">
        <v>1</v>
      </c>
      <c r="M62" s="228">
        <f t="shared" si="15"/>
        <v>1</v>
      </c>
      <c r="N62" s="117"/>
      <c r="O62" s="117"/>
      <c r="P62" s="117"/>
      <c r="Q62" s="228"/>
      <c r="R62" s="118">
        <f t="shared" si="12"/>
        <v>1</v>
      </c>
      <c r="S62" s="21"/>
    </row>
    <row r="63" spans="1:19" s="13" customFormat="1" ht="15" customHeight="1">
      <c r="A63" s="150" t="s">
        <v>247</v>
      </c>
      <c r="B63" s="117"/>
      <c r="C63" s="117"/>
      <c r="D63" s="117"/>
      <c r="E63" s="228"/>
      <c r="F63" s="117"/>
      <c r="G63" s="117"/>
      <c r="H63" s="117">
        <v>1</v>
      </c>
      <c r="I63" s="228"/>
      <c r="J63" s="117"/>
      <c r="K63" s="117"/>
      <c r="L63" s="117"/>
      <c r="M63" s="228"/>
      <c r="N63" s="117"/>
      <c r="O63" s="117"/>
      <c r="P63" s="117"/>
      <c r="Q63" s="228"/>
      <c r="R63" s="118">
        <f t="shared" si="12"/>
        <v>0</v>
      </c>
      <c r="S63" s="21"/>
    </row>
    <row r="64" spans="1:19" s="12" customFormat="1" ht="15" customHeight="1">
      <c r="A64" s="150" t="s">
        <v>25</v>
      </c>
      <c r="B64" s="117"/>
      <c r="C64" s="117"/>
      <c r="D64" s="117"/>
      <c r="E64" s="228">
        <f t="shared" si="13"/>
        <v>0</v>
      </c>
      <c r="F64" s="117"/>
      <c r="G64" s="117"/>
      <c r="H64" s="117"/>
      <c r="I64" s="228">
        <f t="shared" si="14"/>
        <v>0</v>
      </c>
      <c r="J64" s="117"/>
      <c r="K64" s="117"/>
      <c r="L64" s="117"/>
      <c r="M64" s="228">
        <f t="shared" si="15"/>
        <v>0</v>
      </c>
      <c r="N64" s="117"/>
      <c r="O64" s="117"/>
      <c r="P64" s="117"/>
      <c r="Q64" s="228">
        <f t="shared" si="16"/>
        <v>0</v>
      </c>
      <c r="R64" s="118">
        <f t="shared" si="12"/>
        <v>0</v>
      </c>
    </row>
    <row r="65" spans="1:19" s="12" customFormat="1" ht="15" customHeight="1">
      <c r="A65" s="150" t="s">
        <v>84</v>
      </c>
      <c r="B65" s="117"/>
      <c r="C65" s="117"/>
      <c r="D65" s="117"/>
      <c r="E65" s="228">
        <f t="shared" si="13"/>
        <v>0</v>
      </c>
      <c r="F65" s="117"/>
      <c r="G65" s="117"/>
      <c r="H65" s="117"/>
      <c r="I65" s="228">
        <f t="shared" si="14"/>
        <v>0</v>
      </c>
      <c r="J65" s="117"/>
      <c r="K65" s="117"/>
      <c r="L65" s="117"/>
      <c r="M65" s="228">
        <f t="shared" si="15"/>
        <v>0</v>
      </c>
      <c r="N65" s="117"/>
      <c r="O65" s="117"/>
      <c r="P65" s="117"/>
      <c r="Q65" s="228">
        <f t="shared" si="16"/>
        <v>0</v>
      </c>
      <c r="R65" s="118">
        <f t="shared" si="12"/>
        <v>0</v>
      </c>
    </row>
    <row r="66" spans="1:19" s="12" customFormat="1" ht="15" customHeight="1">
      <c r="A66" s="150" t="s">
        <v>35</v>
      </c>
      <c r="B66" s="117"/>
      <c r="C66" s="117"/>
      <c r="D66" s="117"/>
      <c r="E66" s="228">
        <f t="shared" si="13"/>
        <v>0</v>
      </c>
      <c r="F66" s="117"/>
      <c r="G66" s="117"/>
      <c r="H66" s="117"/>
      <c r="I66" s="228">
        <f t="shared" si="14"/>
        <v>0</v>
      </c>
      <c r="J66" s="117"/>
      <c r="K66" s="117"/>
      <c r="L66" s="117"/>
      <c r="M66" s="228">
        <f t="shared" si="15"/>
        <v>0</v>
      </c>
      <c r="N66" s="117"/>
      <c r="O66" s="117"/>
      <c r="P66" s="117"/>
      <c r="Q66" s="228">
        <f t="shared" si="16"/>
        <v>0</v>
      </c>
      <c r="R66" s="118">
        <f t="shared" si="12"/>
        <v>0</v>
      </c>
    </row>
    <row r="67" spans="1:19" s="12" customFormat="1" ht="15" customHeight="1">
      <c r="A67" s="150" t="s">
        <v>26</v>
      </c>
      <c r="B67" s="117">
        <f>SUM(B54:B66)</f>
        <v>0</v>
      </c>
      <c r="C67" s="117">
        <f>SUM(C54:C66)</f>
        <v>0</v>
      </c>
      <c r="D67" s="117">
        <f>SUM(D54:D66)</f>
        <v>0</v>
      </c>
      <c r="E67" s="228">
        <f t="shared" si="13"/>
        <v>0</v>
      </c>
      <c r="F67" s="117">
        <f>SUM(F54:F66)</f>
        <v>2</v>
      </c>
      <c r="G67" s="117">
        <f>SUM(G54:G66)</f>
        <v>2</v>
      </c>
      <c r="H67" s="117">
        <f>SUM(H54:H66)</f>
        <v>4</v>
      </c>
      <c r="I67" s="228">
        <f t="shared" si="14"/>
        <v>8</v>
      </c>
      <c r="J67" s="117">
        <f>SUM(J54:J66)</f>
        <v>1</v>
      </c>
      <c r="K67" s="117">
        <f>SUM(K54:K66)</f>
        <v>2</v>
      </c>
      <c r="L67" s="117">
        <f>SUM(L54:L66)</f>
        <v>4</v>
      </c>
      <c r="M67" s="228">
        <f t="shared" si="15"/>
        <v>7</v>
      </c>
      <c r="N67" s="117">
        <f>SUM(N54:N66)</f>
        <v>0</v>
      </c>
      <c r="O67" s="117">
        <f>SUM(O54:O66)</f>
        <v>0</v>
      </c>
      <c r="P67" s="117">
        <f>SUM(P54:P66)</f>
        <v>0</v>
      </c>
      <c r="Q67" s="228">
        <f t="shared" si="16"/>
        <v>0</v>
      </c>
      <c r="R67" s="118">
        <f t="shared" si="12"/>
        <v>15</v>
      </c>
    </row>
    <row r="68" spans="1:19" s="12" customFormat="1" ht="15" customHeight="1" thickBot="1">
      <c r="A68" s="151"/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</row>
    <row r="69" spans="1:19" ht="13.5" customHeight="1" thickBot="1">
      <c r="A69" s="179" t="s">
        <v>115</v>
      </c>
      <c r="B69" s="180" t="s">
        <v>7</v>
      </c>
      <c r="C69" s="180" t="s">
        <v>8</v>
      </c>
      <c r="D69" s="180" t="s">
        <v>9</v>
      </c>
      <c r="E69" s="180" t="s">
        <v>173</v>
      </c>
      <c r="F69" s="180" t="s">
        <v>4</v>
      </c>
      <c r="G69" s="180" t="s">
        <v>5</v>
      </c>
      <c r="H69" s="180" t="s">
        <v>6</v>
      </c>
      <c r="I69" s="180" t="s">
        <v>172</v>
      </c>
      <c r="J69" s="180" t="s">
        <v>1</v>
      </c>
      <c r="K69" s="180" t="s">
        <v>2</v>
      </c>
      <c r="L69" s="180" t="s">
        <v>3</v>
      </c>
      <c r="M69" s="169" t="s">
        <v>183</v>
      </c>
      <c r="N69" s="180" t="s">
        <v>116</v>
      </c>
      <c r="O69" s="180" t="s">
        <v>11</v>
      </c>
      <c r="P69" s="180" t="s">
        <v>12</v>
      </c>
      <c r="Q69" s="180" t="s">
        <v>174</v>
      </c>
      <c r="R69" s="169" t="s">
        <v>117</v>
      </c>
    </row>
    <row r="70" spans="1:19" ht="13.5" customHeight="1" thickTop="1">
      <c r="A70" s="181" t="s">
        <v>118</v>
      </c>
      <c r="B70" s="172">
        <v>0</v>
      </c>
      <c r="C70" s="172">
        <v>2</v>
      </c>
      <c r="D70" s="172"/>
      <c r="E70" s="246"/>
      <c r="F70" s="172">
        <v>4</v>
      </c>
      <c r="G70" s="172">
        <v>5</v>
      </c>
      <c r="H70" s="172">
        <v>0</v>
      </c>
      <c r="I70" s="260">
        <f>SUM(F70:H70)</f>
        <v>9</v>
      </c>
      <c r="J70" s="457">
        <v>0</v>
      </c>
      <c r="K70" s="457">
        <v>4</v>
      </c>
      <c r="L70" s="457">
        <v>2</v>
      </c>
      <c r="M70" s="260">
        <f>SUM(J70:L70)</f>
        <v>6</v>
      </c>
      <c r="N70" s="172"/>
      <c r="O70" s="172"/>
      <c r="P70" s="172"/>
      <c r="Q70" s="246"/>
      <c r="R70" s="260">
        <f>M70+I70+E70+Q70</f>
        <v>15</v>
      </c>
      <c r="S70" s="71"/>
    </row>
    <row r="71" spans="1:19" ht="13.5" customHeight="1">
      <c r="A71" s="182" t="s">
        <v>119</v>
      </c>
      <c r="B71" s="173">
        <v>0</v>
      </c>
      <c r="C71" s="173">
        <v>0</v>
      </c>
      <c r="D71" s="173"/>
      <c r="E71" s="247"/>
      <c r="F71" s="173">
        <v>0</v>
      </c>
      <c r="G71" s="173">
        <v>0</v>
      </c>
      <c r="H71" s="173">
        <v>0</v>
      </c>
      <c r="I71" s="260">
        <f>SUM(F71:H71)</f>
        <v>0</v>
      </c>
      <c r="J71" s="456">
        <v>1</v>
      </c>
      <c r="K71" s="456">
        <v>0</v>
      </c>
      <c r="L71" s="456">
        <v>0</v>
      </c>
      <c r="M71" s="260">
        <f>SUM(J71:L71)</f>
        <v>1</v>
      </c>
      <c r="N71" s="173"/>
      <c r="O71" s="173"/>
      <c r="P71" s="173"/>
      <c r="Q71" s="247"/>
      <c r="R71" s="260">
        <f>M71+I71+E71+Q71</f>
        <v>1</v>
      </c>
      <c r="S71" s="71"/>
    </row>
    <row r="72" spans="1:19" ht="13.5" customHeight="1">
      <c r="A72" s="182" t="s">
        <v>120</v>
      </c>
      <c r="B72" s="173">
        <v>168</v>
      </c>
      <c r="C72" s="173">
        <v>172</v>
      </c>
      <c r="D72" s="173"/>
      <c r="E72" s="247"/>
      <c r="F72" s="173">
        <v>159</v>
      </c>
      <c r="G72" s="173">
        <v>166</v>
      </c>
      <c r="H72" s="173">
        <v>167</v>
      </c>
      <c r="I72" s="261"/>
      <c r="J72" s="456">
        <v>146</v>
      </c>
      <c r="K72" s="456">
        <v>153</v>
      </c>
      <c r="L72" s="456">
        <v>155</v>
      </c>
      <c r="M72" s="261"/>
      <c r="N72" s="173"/>
      <c r="O72" s="173"/>
      <c r="P72" s="173"/>
      <c r="Q72" s="247"/>
      <c r="R72" s="261"/>
      <c r="S72" s="71"/>
    </row>
    <row r="73" spans="1:19" ht="13.5" customHeight="1">
      <c r="A73" s="182" t="s">
        <v>121</v>
      </c>
      <c r="B73" s="173">
        <v>27</v>
      </c>
      <c r="C73" s="173">
        <v>22</v>
      </c>
      <c r="D73" s="173"/>
      <c r="E73" s="247"/>
      <c r="F73" s="173">
        <v>20</v>
      </c>
      <c r="G73" s="173">
        <v>16</v>
      </c>
      <c r="H73" s="173">
        <v>23</v>
      </c>
      <c r="I73" s="261"/>
      <c r="J73" s="456">
        <v>14</v>
      </c>
      <c r="K73" s="456">
        <v>11</v>
      </c>
      <c r="L73" s="456">
        <v>15</v>
      </c>
      <c r="M73" s="261"/>
      <c r="N73" s="173"/>
      <c r="O73" s="173"/>
      <c r="P73" s="173"/>
      <c r="Q73" s="247"/>
      <c r="R73" s="261"/>
      <c r="S73" s="71"/>
    </row>
    <row r="74" spans="1:19" ht="13.5" customHeight="1">
      <c r="A74" s="182" t="s">
        <v>182</v>
      </c>
      <c r="B74" s="173">
        <v>4</v>
      </c>
      <c r="C74" s="173">
        <v>4</v>
      </c>
      <c r="D74" s="173"/>
      <c r="E74" s="247"/>
      <c r="F74" s="173">
        <v>6</v>
      </c>
      <c r="G74" s="173">
        <v>5</v>
      </c>
      <c r="H74" s="173">
        <v>4</v>
      </c>
      <c r="I74" s="261"/>
      <c r="J74" s="456">
        <v>11</v>
      </c>
      <c r="K74" s="456">
        <v>6</v>
      </c>
      <c r="L74" s="456">
        <v>7</v>
      </c>
      <c r="M74" s="261"/>
      <c r="N74" s="173"/>
      <c r="O74" s="173"/>
      <c r="P74" s="173"/>
      <c r="Q74" s="247"/>
      <c r="R74" s="261"/>
      <c r="S74" s="71"/>
    </row>
    <row r="75" spans="1:19" ht="13.5" customHeight="1" thickBot="1">
      <c r="A75" s="182" t="s">
        <v>122</v>
      </c>
      <c r="B75" s="183">
        <f t="shared" ref="B75:C75" si="17">SUM(B72:B74)</f>
        <v>199</v>
      </c>
      <c r="C75" s="183">
        <f t="shared" si="17"/>
        <v>198</v>
      </c>
      <c r="D75" s="183"/>
      <c r="E75" s="248"/>
      <c r="F75" s="183">
        <f t="shared" ref="F75:H75" si="18">SUM(F72:F74)</f>
        <v>185</v>
      </c>
      <c r="G75" s="183">
        <f t="shared" si="18"/>
        <v>187</v>
      </c>
      <c r="H75" s="183">
        <f t="shared" si="18"/>
        <v>194</v>
      </c>
      <c r="I75" s="262"/>
      <c r="J75" s="458">
        <v>171</v>
      </c>
      <c r="K75" s="458">
        <v>170</v>
      </c>
      <c r="L75" s="458">
        <v>177</v>
      </c>
      <c r="M75" s="262"/>
      <c r="N75" s="183"/>
      <c r="O75" s="183"/>
      <c r="P75" s="183"/>
      <c r="Q75" s="248"/>
      <c r="R75" s="262"/>
      <c r="S75" s="71"/>
    </row>
    <row r="76" spans="1:19" ht="13.5" customHeight="1" thickTop="1" thickBot="1">
      <c r="A76" s="184" t="s">
        <v>123</v>
      </c>
      <c r="B76" s="174">
        <v>0</v>
      </c>
      <c r="C76" s="174">
        <v>0</v>
      </c>
      <c r="D76" s="174"/>
      <c r="E76" s="249"/>
      <c r="F76" s="174">
        <v>2</v>
      </c>
      <c r="G76" s="174">
        <v>2</v>
      </c>
      <c r="H76" s="174">
        <v>4</v>
      </c>
      <c r="I76" s="260">
        <f>SUM(F76:H76)</f>
        <v>8</v>
      </c>
      <c r="J76" s="459">
        <v>1</v>
      </c>
      <c r="K76" s="459">
        <v>2</v>
      </c>
      <c r="L76" s="459">
        <v>4</v>
      </c>
      <c r="M76" s="260">
        <f>SUM(J76:L76)</f>
        <v>7</v>
      </c>
      <c r="N76" s="174"/>
      <c r="O76" s="174"/>
      <c r="P76" s="174"/>
      <c r="Q76" s="249"/>
      <c r="R76" s="260">
        <f>M76+I76+E76+Q76</f>
        <v>15</v>
      </c>
      <c r="S76" s="71"/>
    </row>
    <row r="77" spans="1:19" ht="13.5" customHeight="1" thickTop="1">
      <c r="A77" s="185" t="s">
        <v>185</v>
      </c>
      <c r="B77" s="175">
        <v>37</v>
      </c>
      <c r="C77" s="175">
        <v>22</v>
      </c>
      <c r="D77" s="175"/>
      <c r="E77" s="247"/>
      <c r="F77" s="175">
        <v>33</v>
      </c>
      <c r="G77" s="175">
        <v>34</v>
      </c>
      <c r="H77" s="175">
        <v>28</v>
      </c>
      <c r="I77" s="260">
        <f>SUM(F77:H77)</f>
        <v>95</v>
      </c>
      <c r="J77" s="460">
        <v>39</v>
      </c>
      <c r="K77" s="460">
        <v>47</v>
      </c>
      <c r="L77" s="460">
        <v>47</v>
      </c>
      <c r="M77" s="260">
        <f>SUM(J77:L77)</f>
        <v>133</v>
      </c>
      <c r="N77" s="175"/>
      <c r="O77" s="175"/>
      <c r="P77" s="175"/>
      <c r="Q77" s="247"/>
      <c r="R77" s="260">
        <f>M77+I77+E77+Q77</f>
        <v>228</v>
      </c>
      <c r="S77" s="71"/>
    </row>
    <row r="78" spans="1:19" ht="13.5" customHeight="1">
      <c r="A78" s="182" t="s">
        <v>124</v>
      </c>
      <c r="B78" s="173">
        <v>14</v>
      </c>
      <c r="C78" s="173">
        <v>4</v>
      </c>
      <c r="D78" s="173"/>
      <c r="E78" s="247"/>
      <c r="F78" s="173">
        <v>10</v>
      </c>
      <c r="G78" s="173">
        <v>6</v>
      </c>
      <c r="H78" s="173">
        <v>13</v>
      </c>
      <c r="I78" s="263"/>
      <c r="J78" s="456">
        <v>16</v>
      </c>
      <c r="K78" s="456">
        <v>18</v>
      </c>
      <c r="L78" s="456">
        <v>14</v>
      </c>
      <c r="M78" s="263"/>
      <c r="N78" s="173"/>
      <c r="O78" s="173"/>
      <c r="P78" s="173"/>
      <c r="Q78" s="247"/>
      <c r="R78" s="263"/>
      <c r="S78" s="71"/>
    </row>
    <row r="79" spans="1:19" ht="13.5" customHeight="1" thickBot="1">
      <c r="A79" s="182" t="s">
        <v>125</v>
      </c>
      <c r="B79" s="173">
        <v>8</v>
      </c>
      <c r="C79" s="173">
        <v>15</v>
      </c>
      <c r="D79" s="173"/>
      <c r="E79" s="250"/>
      <c r="F79" s="173">
        <v>13</v>
      </c>
      <c r="G79" s="173">
        <v>21</v>
      </c>
      <c r="H79" s="173">
        <v>10</v>
      </c>
      <c r="I79" s="264"/>
      <c r="J79" s="456">
        <v>11</v>
      </c>
      <c r="K79" s="456">
        <v>15</v>
      </c>
      <c r="L79" s="456">
        <v>19</v>
      </c>
      <c r="M79" s="264"/>
      <c r="N79" s="173"/>
      <c r="O79" s="173"/>
      <c r="P79" s="173"/>
      <c r="Q79" s="250"/>
      <c r="R79" s="264"/>
      <c r="S79" s="71"/>
    </row>
    <row r="80" spans="1:19" ht="13.5" customHeight="1" thickTop="1" thickBot="1">
      <c r="A80" s="186" t="s">
        <v>126</v>
      </c>
      <c r="B80" s="176">
        <v>27</v>
      </c>
      <c r="C80" s="176">
        <v>18</v>
      </c>
      <c r="D80" s="176"/>
      <c r="E80" s="246"/>
      <c r="F80" s="176">
        <v>25</v>
      </c>
      <c r="G80" s="176">
        <v>17</v>
      </c>
      <c r="H80" s="176">
        <v>11</v>
      </c>
      <c r="I80" s="265"/>
      <c r="J80" s="461">
        <v>20</v>
      </c>
      <c r="K80" s="461">
        <v>31</v>
      </c>
      <c r="L80" s="461">
        <v>32</v>
      </c>
      <c r="M80" s="265"/>
      <c r="N80" s="176"/>
      <c r="O80" s="176"/>
      <c r="P80" s="176"/>
      <c r="Q80" s="246"/>
      <c r="R80" s="265"/>
      <c r="S80" s="71"/>
    </row>
    <row r="81" spans="1:19" ht="13.5" customHeight="1" thickTop="1">
      <c r="A81" s="181" t="s">
        <v>127</v>
      </c>
      <c r="B81" s="172">
        <v>2</v>
      </c>
      <c r="C81" s="172">
        <v>3</v>
      </c>
      <c r="D81" s="172"/>
      <c r="E81" s="247"/>
      <c r="F81" s="172">
        <v>15</v>
      </c>
      <c r="G81" s="172">
        <v>11</v>
      </c>
      <c r="H81" s="172">
        <v>5</v>
      </c>
      <c r="I81" s="260">
        <f>SUM(F81:H81)</f>
        <v>31</v>
      </c>
      <c r="J81" s="457">
        <v>4</v>
      </c>
      <c r="K81" s="457">
        <v>9</v>
      </c>
      <c r="L81" s="457">
        <v>10</v>
      </c>
      <c r="M81" s="260">
        <f>SUM(J81:L81)</f>
        <v>23</v>
      </c>
      <c r="N81" s="172"/>
      <c r="O81" s="172"/>
      <c r="P81" s="172"/>
      <c r="Q81" s="247"/>
      <c r="R81" s="260">
        <f>M81+I81+E81+Q81</f>
        <v>54</v>
      </c>
      <c r="S81" s="71"/>
    </row>
    <row r="82" spans="1:19" ht="13.5" customHeight="1" thickBot="1">
      <c r="A82" s="182" t="s">
        <v>128</v>
      </c>
      <c r="B82" s="173">
        <v>6</v>
      </c>
      <c r="C82" s="173">
        <v>1</v>
      </c>
      <c r="D82" s="173"/>
      <c r="E82" s="248"/>
      <c r="F82" s="173">
        <v>0</v>
      </c>
      <c r="G82" s="173">
        <v>2</v>
      </c>
      <c r="H82" s="173">
        <v>1</v>
      </c>
      <c r="I82" s="260">
        <f t="shared" ref="I82:I88" si="19">SUM(F82:H82)</f>
        <v>3</v>
      </c>
      <c r="J82" s="456">
        <v>0</v>
      </c>
      <c r="K82" s="456">
        <v>1</v>
      </c>
      <c r="L82" s="456">
        <v>0</v>
      </c>
      <c r="M82" s="260">
        <f t="shared" ref="M82:M88" si="20">SUM(J82:L82)</f>
        <v>1</v>
      </c>
      <c r="N82" s="173"/>
      <c r="O82" s="173"/>
      <c r="P82" s="173"/>
      <c r="Q82" s="248"/>
      <c r="R82" s="260">
        <f>M82+I82+E82+Q82</f>
        <v>4</v>
      </c>
      <c r="S82" s="71"/>
    </row>
    <row r="83" spans="1:19" ht="13.5" customHeight="1" thickTop="1" thickBot="1">
      <c r="A83" s="184" t="s">
        <v>129</v>
      </c>
      <c r="B83" s="174">
        <v>0</v>
      </c>
      <c r="C83" s="174">
        <v>1</v>
      </c>
      <c r="D83" s="174"/>
      <c r="E83" s="246"/>
      <c r="F83" s="174">
        <v>0</v>
      </c>
      <c r="G83" s="174">
        <v>1</v>
      </c>
      <c r="H83" s="174">
        <v>0</v>
      </c>
      <c r="I83" s="260">
        <f t="shared" si="19"/>
        <v>1</v>
      </c>
      <c r="J83" s="459">
        <v>9</v>
      </c>
      <c r="K83" s="459">
        <v>0</v>
      </c>
      <c r="L83" s="459">
        <v>0</v>
      </c>
      <c r="M83" s="260">
        <f t="shared" si="20"/>
        <v>9</v>
      </c>
      <c r="N83" s="174"/>
      <c r="O83" s="174"/>
      <c r="P83" s="174"/>
      <c r="Q83" s="246"/>
      <c r="R83" s="260">
        <f>M83+I83+E83+Q83</f>
        <v>10</v>
      </c>
      <c r="S83" s="71"/>
    </row>
    <row r="84" spans="1:19" ht="13.5" customHeight="1" thickTop="1" thickBot="1">
      <c r="A84" s="184" t="s">
        <v>130</v>
      </c>
      <c r="B84" s="174">
        <v>0</v>
      </c>
      <c r="C84" s="174">
        <v>3</v>
      </c>
      <c r="D84" s="174"/>
      <c r="E84" s="247"/>
      <c r="F84" s="174">
        <v>4</v>
      </c>
      <c r="G84" s="174">
        <v>4</v>
      </c>
      <c r="H84" s="174">
        <v>6</v>
      </c>
      <c r="I84" s="260">
        <f t="shared" si="19"/>
        <v>14</v>
      </c>
      <c r="J84" s="459">
        <v>6</v>
      </c>
      <c r="K84" s="459">
        <v>7</v>
      </c>
      <c r="L84" s="459">
        <v>9</v>
      </c>
      <c r="M84" s="260">
        <f t="shared" si="20"/>
        <v>22</v>
      </c>
      <c r="N84" s="174"/>
      <c r="O84" s="174"/>
      <c r="P84" s="174"/>
      <c r="Q84" s="247"/>
      <c r="R84" s="260">
        <f>M84+I84+E84+Q84</f>
        <v>36</v>
      </c>
      <c r="S84" s="71"/>
    </row>
    <row r="85" spans="1:19" ht="13.5" customHeight="1" thickTop="1" thickBot="1">
      <c r="A85" s="255" t="s">
        <v>131</v>
      </c>
      <c r="B85" s="193">
        <v>45</v>
      </c>
      <c r="C85" s="193">
        <v>45</v>
      </c>
      <c r="D85" s="258"/>
      <c r="E85" s="248"/>
      <c r="F85" s="193">
        <v>47</v>
      </c>
      <c r="G85" s="193">
        <v>47</v>
      </c>
      <c r="H85" s="193">
        <v>48</v>
      </c>
      <c r="I85" s="170"/>
      <c r="J85" s="462">
        <v>48</v>
      </c>
      <c r="K85" s="462">
        <v>54</v>
      </c>
      <c r="L85" s="462">
        <v>44</v>
      </c>
      <c r="M85" s="170"/>
      <c r="N85" s="193"/>
      <c r="O85" s="193"/>
      <c r="P85" s="193"/>
      <c r="Q85" s="248"/>
      <c r="R85" s="170"/>
      <c r="S85" s="71"/>
    </row>
    <row r="86" spans="1:19" ht="13.5" customHeight="1" thickTop="1">
      <c r="A86" s="256" t="s">
        <v>132</v>
      </c>
      <c r="B86" s="194">
        <v>11</v>
      </c>
      <c r="C86" s="194">
        <v>15</v>
      </c>
      <c r="D86" s="259"/>
      <c r="E86" s="251"/>
      <c r="F86" s="194">
        <v>25</v>
      </c>
      <c r="G86" s="194">
        <v>21</v>
      </c>
      <c r="H86" s="194">
        <v>19</v>
      </c>
      <c r="I86" s="260">
        <f t="shared" si="19"/>
        <v>65</v>
      </c>
      <c r="J86" s="463">
        <v>23</v>
      </c>
      <c r="K86" s="463">
        <v>25</v>
      </c>
      <c r="L86" s="463">
        <v>28</v>
      </c>
      <c r="M86" s="260">
        <f t="shared" si="20"/>
        <v>76</v>
      </c>
      <c r="N86" s="194"/>
      <c r="O86" s="194"/>
      <c r="P86" s="194"/>
      <c r="Q86" s="251"/>
      <c r="R86" s="260">
        <f>M86+I86+E86+Q86</f>
        <v>141</v>
      </c>
      <c r="S86" s="71"/>
    </row>
    <row r="87" spans="1:19" ht="13.5" customHeight="1">
      <c r="A87" s="256" t="s">
        <v>133</v>
      </c>
      <c r="B87" s="194">
        <v>6</v>
      </c>
      <c r="C87" s="194">
        <v>11</v>
      </c>
      <c r="D87" s="259"/>
      <c r="E87" s="252"/>
      <c r="F87" s="194">
        <v>14</v>
      </c>
      <c r="G87" s="194">
        <v>19</v>
      </c>
      <c r="H87" s="194">
        <v>8</v>
      </c>
      <c r="I87" s="260">
        <f t="shared" si="19"/>
        <v>41</v>
      </c>
      <c r="J87" s="463">
        <v>9</v>
      </c>
      <c r="K87" s="463">
        <v>14</v>
      </c>
      <c r="L87" s="463">
        <v>20</v>
      </c>
      <c r="M87" s="260">
        <f t="shared" si="20"/>
        <v>43</v>
      </c>
      <c r="N87" s="194"/>
      <c r="O87" s="177"/>
      <c r="P87" s="207"/>
      <c r="Q87" s="252"/>
      <c r="R87" s="260">
        <f>M87+I87+E87+Q87</f>
        <v>84</v>
      </c>
      <c r="S87" s="71"/>
    </row>
    <row r="88" spans="1:19" ht="13.5" customHeight="1">
      <c r="A88" s="256" t="s">
        <v>134</v>
      </c>
      <c r="B88" s="194">
        <v>8</v>
      </c>
      <c r="C88" s="194">
        <v>7</v>
      </c>
      <c r="D88" s="259"/>
      <c r="E88" s="252"/>
      <c r="F88" s="194">
        <v>11</v>
      </c>
      <c r="G88" s="194">
        <v>4</v>
      </c>
      <c r="H88" s="194">
        <v>9</v>
      </c>
      <c r="I88" s="260">
        <f t="shared" si="19"/>
        <v>24</v>
      </c>
      <c r="J88" s="463">
        <v>8</v>
      </c>
      <c r="K88" s="463">
        <v>10</v>
      </c>
      <c r="L88" s="463">
        <v>21</v>
      </c>
      <c r="M88" s="260">
        <f t="shared" si="20"/>
        <v>39</v>
      </c>
      <c r="N88" s="194"/>
      <c r="O88" s="177"/>
      <c r="P88" s="207"/>
      <c r="Q88" s="252"/>
      <c r="R88" s="260">
        <f>M88+I88+E88+Q88</f>
        <v>63</v>
      </c>
      <c r="S88" s="171">
        <f>R88/P90</f>
        <v>1</v>
      </c>
    </row>
    <row r="89" spans="1:19" ht="13.5" customHeight="1" thickBot="1">
      <c r="A89" s="257" t="s">
        <v>135</v>
      </c>
      <c r="B89" s="196">
        <v>1</v>
      </c>
      <c r="C89" s="196">
        <v>1</v>
      </c>
      <c r="D89" s="202"/>
      <c r="E89" s="252"/>
      <c r="F89" s="196">
        <v>1</v>
      </c>
      <c r="G89" s="196">
        <v>0</v>
      </c>
      <c r="H89" s="196">
        <v>0</v>
      </c>
      <c r="I89" s="266"/>
      <c r="J89" s="464">
        <v>3</v>
      </c>
      <c r="K89" s="464">
        <v>1</v>
      </c>
      <c r="L89" s="464">
        <v>1</v>
      </c>
      <c r="M89" s="266"/>
      <c r="N89" s="196"/>
      <c r="O89" s="178"/>
      <c r="P89" s="208"/>
      <c r="Q89" s="252"/>
      <c r="R89" s="266"/>
      <c r="S89" s="171">
        <f>R89/P90</f>
        <v>0</v>
      </c>
    </row>
    <row r="90" spans="1:19" ht="13.5" thickTop="1">
      <c r="A9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187">
        <f>SUM(R88:R89)</f>
        <v>63</v>
      </c>
      <c r="Q90" s="71"/>
      <c r="R90" s="71"/>
      <c r="S90" s="13"/>
    </row>
  </sheetData>
  <mergeCells count="52">
    <mergeCell ref="N47:Q47"/>
    <mergeCell ref="N46:Q46"/>
    <mergeCell ref="N48:Q48"/>
    <mergeCell ref="J46:M46"/>
    <mergeCell ref="B47:E47"/>
    <mergeCell ref="J48:M48"/>
    <mergeCell ref="F48:I48"/>
    <mergeCell ref="B48:E48"/>
    <mergeCell ref="B46:E46"/>
    <mergeCell ref="F46:I46"/>
    <mergeCell ref="J47:M47"/>
    <mergeCell ref="F47:I47"/>
    <mergeCell ref="J51:M51"/>
    <mergeCell ref="F51:I51"/>
    <mergeCell ref="F49:I49"/>
    <mergeCell ref="N49:Q49"/>
    <mergeCell ref="B51:E51"/>
    <mergeCell ref="N51:Q51"/>
    <mergeCell ref="J50:M50"/>
    <mergeCell ref="F50:I50"/>
    <mergeCell ref="B50:E50"/>
    <mergeCell ref="N50:Q50"/>
    <mergeCell ref="J49:M49"/>
    <mergeCell ref="B49:E49"/>
    <mergeCell ref="F45:I45"/>
    <mergeCell ref="B44:E44"/>
    <mergeCell ref="J43:M43"/>
    <mergeCell ref="N44:Q44"/>
    <mergeCell ref="J44:M44"/>
    <mergeCell ref="F44:I44"/>
    <mergeCell ref="F43:I43"/>
    <mergeCell ref="N43:Q43"/>
    <mergeCell ref="B43:E43"/>
    <mergeCell ref="B45:E45"/>
    <mergeCell ref="N45:Q45"/>
    <mergeCell ref="J45:M45"/>
    <mergeCell ref="J42:M42"/>
    <mergeCell ref="F42:I42"/>
    <mergeCell ref="B42:E42"/>
    <mergeCell ref="N42:Q42"/>
    <mergeCell ref="B1:E1"/>
    <mergeCell ref="J41:M41"/>
    <mergeCell ref="F41:I41"/>
    <mergeCell ref="B41:E41"/>
    <mergeCell ref="N41:Q41"/>
    <mergeCell ref="F1:I1"/>
    <mergeCell ref="N1:Q1"/>
    <mergeCell ref="J1:M1"/>
    <mergeCell ref="J40:M40"/>
    <mergeCell ref="F40:I40"/>
    <mergeCell ref="B40:E40"/>
    <mergeCell ref="N40:Q40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zoomScale="85" zoomScaleNormal="85" workbookViewId="0">
      <selection activeCell="D9" sqref="D9"/>
    </sheetView>
  </sheetViews>
  <sheetFormatPr defaultRowHeight="12.75"/>
  <cols>
    <col min="1" max="1" width="42.28515625" style="17" customWidth="1"/>
    <col min="2" max="2" width="12.7109375" style="12" customWidth="1"/>
    <col min="3" max="3" width="12.5703125" style="12" customWidth="1"/>
    <col min="4" max="4" width="13.28515625" style="12" customWidth="1"/>
    <col min="5" max="5" width="11.42578125" style="152" customWidth="1"/>
    <col min="6" max="8" width="11.7109375" style="12" customWidth="1"/>
    <col min="9" max="9" width="11.42578125" style="152" customWidth="1"/>
    <col min="10" max="12" width="11.7109375" style="12" customWidth="1"/>
    <col min="13" max="13" width="11.42578125" style="152" customWidth="1"/>
    <col min="14" max="16" width="12.7109375" style="12" customWidth="1"/>
    <col min="17" max="18" width="11.42578125" style="152" customWidth="1"/>
    <col min="19" max="19" width="9.140625" style="12"/>
    <col min="20" max="16384" width="9.140625" style="13"/>
  </cols>
  <sheetData>
    <row r="1" spans="1:19" s="21" customFormat="1" ht="15" customHeight="1">
      <c r="A1" s="32" t="s">
        <v>31</v>
      </c>
      <c r="B1" s="508" t="s">
        <v>209</v>
      </c>
      <c r="C1" s="507"/>
      <c r="D1" s="507"/>
      <c r="E1" s="494"/>
      <c r="F1" s="508" t="s">
        <v>201</v>
      </c>
      <c r="G1" s="507"/>
      <c r="H1" s="507"/>
      <c r="I1" s="494"/>
      <c r="J1" s="508" t="s">
        <v>180</v>
      </c>
      <c r="K1" s="507"/>
      <c r="L1" s="507"/>
      <c r="M1" s="494"/>
      <c r="N1" s="508" t="s">
        <v>214</v>
      </c>
      <c r="O1" s="507"/>
      <c r="P1" s="507"/>
      <c r="Q1" s="494"/>
      <c r="R1" s="215"/>
      <c r="S1" s="12"/>
    </row>
    <row r="2" spans="1:19" s="21" customFormat="1" ht="15" customHeight="1">
      <c r="A2" s="5" t="s">
        <v>0</v>
      </c>
      <c r="B2" s="54" t="s">
        <v>7</v>
      </c>
      <c r="C2" s="54" t="s">
        <v>8</v>
      </c>
      <c r="D2" s="54" t="s">
        <v>9</v>
      </c>
      <c r="E2" s="230" t="s">
        <v>173</v>
      </c>
      <c r="F2" s="54" t="s">
        <v>4</v>
      </c>
      <c r="G2" s="54" t="s">
        <v>5</v>
      </c>
      <c r="H2" s="54" t="s">
        <v>6</v>
      </c>
      <c r="I2" s="230" t="s">
        <v>172</v>
      </c>
      <c r="J2" s="54" t="s">
        <v>1</v>
      </c>
      <c r="K2" s="54" t="s">
        <v>2</v>
      </c>
      <c r="L2" s="54" t="s">
        <v>3</v>
      </c>
      <c r="M2" s="230" t="s">
        <v>159</v>
      </c>
      <c r="N2" s="54" t="s">
        <v>10</v>
      </c>
      <c r="O2" s="54" t="s">
        <v>11</v>
      </c>
      <c r="P2" s="54" t="s">
        <v>12</v>
      </c>
      <c r="Q2" s="230" t="s">
        <v>174</v>
      </c>
      <c r="R2" s="116" t="s">
        <v>175</v>
      </c>
      <c r="S2" s="12"/>
    </row>
    <row r="3" spans="1:19" s="21" customFormat="1" ht="15" customHeight="1">
      <c r="A3" s="218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20"/>
      <c r="S3" s="12"/>
    </row>
    <row r="4" spans="1:19" s="21" customFormat="1" ht="15" customHeight="1">
      <c r="A4" s="6" t="s">
        <v>48</v>
      </c>
      <c r="B4" s="101">
        <f>'Target 2016'!I8</f>
        <v>40000</v>
      </c>
      <c r="C4" s="101">
        <f>'Target 2016'!J8</f>
        <v>50000</v>
      </c>
      <c r="D4" s="101">
        <f>'Target 2016'!K8</f>
        <v>60000</v>
      </c>
      <c r="E4" s="232">
        <f>SUM(B4:D4)</f>
        <v>150000</v>
      </c>
      <c r="F4" s="101">
        <f>'Target 2016'!F8</f>
        <v>49500</v>
      </c>
      <c r="G4" s="101">
        <f>'Target 2016'!G8</f>
        <v>55000</v>
      </c>
      <c r="H4" s="101">
        <f>'Target 2016'!H8</f>
        <v>60500</v>
      </c>
      <c r="I4" s="232">
        <f>SUM(F4:H4)</f>
        <v>165000</v>
      </c>
      <c r="J4" s="101">
        <f>'Target 2016'!C8</f>
        <v>45000</v>
      </c>
      <c r="K4" s="101">
        <f>'Target 2016'!D8</f>
        <v>50000</v>
      </c>
      <c r="L4" s="101">
        <f>'Target 2016'!E8</f>
        <v>55000.000000000007</v>
      </c>
      <c r="M4" s="232">
        <f>SUM(J4:L4)</f>
        <v>150000</v>
      </c>
      <c r="N4" s="101">
        <f>'Target 2016'!L8</f>
        <v>0</v>
      </c>
      <c r="O4" s="101">
        <f>'Target 2016'!M8</f>
        <v>0</v>
      </c>
      <c r="P4" s="101">
        <f>'Target 2016'!N8</f>
        <v>0</v>
      </c>
      <c r="Q4" s="232">
        <f>SUM(N4:P4)</f>
        <v>0</v>
      </c>
      <c r="R4" s="118">
        <f>M4+I4+E4+Q4</f>
        <v>465000</v>
      </c>
      <c r="S4" s="12"/>
    </row>
    <row r="5" spans="1:19" s="21" customFormat="1" ht="15" customHeight="1">
      <c r="A5" s="7" t="s">
        <v>47</v>
      </c>
      <c r="B5" s="96">
        <f>B4</f>
        <v>40000</v>
      </c>
      <c r="C5" s="96">
        <f>C4+B5</f>
        <v>90000</v>
      </c>
      <c r="D5" s="96">
        <f>D4+C5</f>
        <v>150000</v>
      </c>
      <c r="E5" s="233"/>
      <c r="F5" s="96">
        <f>F4</f>
        <v>49500</v>
      </c>
      <c r="G5" s="96">
        <f>G4+F5</f>
        <v>104500</v>
      </c>
      <c r="H5" s="96">
        <f>H4+G5</f>
        <v>165000</v>
      </c>
      <c r="I5" s="233"/>
      <c r="J5" s="96">
        <f>J4</f>
        <v>45000</v>
      </c>
      <c r="K5" s="96">
        <f>K4+J5</f>
        <v>95000</v>
      </c>
      <c r="L5" s="96">
        <f>L4+K5</f>
        <v>150000</v>
      </c>
      <c r="M5" s="233"/>
      <c r="N5" s="96">
        <f>N4</f>
        <v>0</v>
      </c>
      <c r="O5" s="96">
        <f>O4+N5</f>
        <v>0</v>
      </c>
      <c r="P5" s="96">
        <f>P4+O5</f>
        <v>0</v>
      </c>
      <c r="Q5" s="233"/>
      <c r="R5" s="120"/>
      <c r="S5" s="12"/>
    </row>
    <row r="6" spans="1:19" s="21" customFormat="1" ht="15" customHeight="1">
      <c r="A6" s="31" t="s">
        <v>49</v>
      </c>
      <c r="B6" s="29">
        <f>SUMIF(VII!A:A,$A$1,VII!I:I)</f>
        <v>33404.013299999999</v>
      </c>
      <c r="C6" s="29">
        <f>SUMIF(VIII!A:A,$A$1,VIII!I:I)</f>
        <v>31896.875499999998</v>
      </c>
      <c r="D6" s="29">
        <f>SUMIF(IX!A:A,$A$1,IX!I:I)</f>
        <v>30502.93</v>
      </c>
      <c r="E6" s="232">
        <f>SUM(B6:D6)</f>
        <v>95803.818800000008</v>
      </c>
      <c r="F6" s="29">
        <f>SUMIF(IV!A:A,$A$1,IV!I:I)</f>
        <v>62951.595600000001</v>
      </c>
      <c r="G6" s="29">
        <f>SUMIF(V!A:A,$A$1,V!I:I)</f>
        <v>38733.826800000003</v>
      </c>
      <c r="H6" s="29">
        <f>SUMIF(VI!A:A,$A$1,VI!I:I)</f>
        <v>48341.1495</v>
      </c>
      <c r="I6" s="232">
        <f>SUM(F6:H6)</f>
        <v>150026.57190000001</v>
      </c>
      <c r="J6" s="93">
        <f>SUMIF(I!A:A,$A$1,I!I:I)</f>
        <v>55676.272599999997</v>
      </c>
      <c r="K6" s="29">
        <f>SUMIF(II!A:A,$A$1,II!I:I)</f>
        <v>74124.1875</v>
      </c>
      <c r="L6" s="29">
        <f>SUMIF(III!A:A,$A$1,III!I:I)</f>
        <v>60442.576099999998</v>
      </c>
      <c r="M6" s="232">
        <f>SUM(J6:L6)</f>
        <v>190243.0362</v>
      </c>
      <c r="N6" s="29">
        <f>SUMIF(X!A:A,$A$1,X!I:I)</f>
        <v>0</v>
      </c>
      <c r="O6" s="29">
        <f>SUMIF(XI!A:A,$A$1,XI!I:I)</f>
        <v>0</v>
      </c>
      <c r="P6" s="29">
        <f>SUMIF(XII!A:A,$A$1,XII!I:I)</f>
        <v>0</v>
      </c>
      <c r="Q6" s="232">
        <f>SUM(N6:P6)</f>
        <v>0</v>
      </c>
      <c r="R6" s="118">
        <f>M6+I6+E6+Q6</f>
        <v>436073.42690000002</v>
      </c>
      <c r="S6" s="12"/>
    </row>
    <row r="7" spans="1:19" s="21" customFormat="1" ht="15" customHeight="1">
      <c r="A7" s="7" t="s">
        <v>50</v>
      </c>
      <c r="B7" s="8">
        <f>B6</f>
        <v>33404.013299999999</v>
      </c>
      <c r="C7" s="8">
        <f>C6+B7</f>
        <v>65300.888800000001</v>
      </c>
      <c r="D7" s="8">
        <f>D6+C7</f>
        <v>95803.818800000008</v>
      </c>
      <c r="E7" s="233"/>
      <c r="F7" s="8">
        <f>F6</f>
        <v>62951.595600000001</v>
      </c>
      <c r="G7" s="8">
        <f>G6+F7</f>
        <v>101685.42240000001</v>
      </c>
      <c r="H7" s="8">
        <f>H6+G7</f>
        <v>150026.57190000001</v>
      </c>
      <c r="I7" s="233"/>
      <c r="J7" s="8">
        <f>J6</f>
        <v>55676.272599999997</v>
      </c>
      <c r="K7" s="8">
        <f>K6+J7</f>
        <v>129800.4601</v>
      </c>
      <c r="L7" s="8">
        <f>L6+K7</f>
        <v>190243.0362</v>
      </c>
      <c r="M7" s="233"/>
      <c r="N7" s="8">
        <f>N6</f>
        <v>0</v>
      </c>
      <c r="O7" s="8">
        <f>O6+N7</f>
        <v>0</v>
      </c>
      <c r="P7" s="8">
        <f>P6+O7</f>
        <v>0</v>
      </c>
      <c r="Q7" s="233"/>
      <c r="R7" s="120"/>
      <c r="S7" s="12"/>
    </row>
    <row r="8" spans="1:19" s="21" customFormat="1" ht="15" customHeight="1">
      <c r="A8" s="26" t="s">
        <v>51</v>
      </c>
      <c r="B8" s="27">
        <f t="shared" ref="B8:D9" si="0">B6/B4</f>
        <v>0.83510033249999993</v>
      </c>
      <c r="C8" s="27">
        <f t="shared" si="0"/>
        <v>0.63793750999999999</v>
      </c>
      <c r="D8" s="27">
        <f t="shared" si="0"/>
        <v>0.50838216666666669</v>
      </c>
      <c r="E8" s="234"/>
      <c r="F8" s="27">
        <f t="shared" ref="F8:H9" si="1">F6/F4</f>
        <v>1.271749406060606</v>
      </c>
      <c r="G8" s="27">
        <f t="shared" si="1"/>
        <v>0.70425139636363643</v>
      </c>
      <c r="H8" s="27">
        <f t="shared" si="1"/>
        <v>0.79902726446280992</v>
      </c>
      <c r="I8" s="234"/>
      <c r="J8" s="27">
        <f t="shared" ref="J8:L9" si="2">J6/J4</f>
        <v>1.2372505022222222</v>
      </c>
      <c r="K8" s="27">
        <f t="shared" si="2"/>
        <v>1.4824837500000001</v>
      </c>
      <c r="L8" s="27">
        <f t="shared" si="2"/>
        <v>1.098955929090909</v>
      </c>
      <c r="M8" s="234"/>
      <c r="N8" s="27" t="e">
        <f t="shared" ref="N8:P9" si="3">N6/N4</f>
        <v>#DIV/0!</v>
      </c>
      <c r="O8" s="27" t="e">
        <f t="shared" si="3"/>
        <v>#DIV/0!</v>
      </c>
      <c r="P8" s="27" t="e">
        <f t="shared" si="3"/>
        <v>#DIV/0!</v>
      </c>
      <c r="Q8" s="234"/>
      <c r="R8" s="124"/>
      <c r="S8" s="12"/>
    </row>
    <row r="9" spans="1:19" s="22" customFormat="1" ht="15" customHeight="1">
      <c r="A9" s="26" t="s">
        <v>52</v>
      </c>
      <c r="B9" s="27">
        <f t="shared" si="0"/>
        <v>0.83510033249999993</v>
      </c>
      <c r="C9" s="27">
        <f t="shared" si="0"/>
        <v>0.72556543111111116</v>
      </c>
      <c r="D9" s="27">
        <f t="shared" si="0"/>
        <v>0.63869212533333342</v>
      </c>
      <c r="E9" s="234"/>
      <c r="F9" s="27">
        <f t="shared" si="1"/>
        <v>1.271749406060606</v>
      </c>
      <c r="G9" s="27">
        <f t="shared" si="1"/>
        <v>0.97306624306220102</v>
      </c>
      <c r="H9" s="27">
        <f t="shared" si="1"/>
        <v>0.90925195090909094</v>
      </c>
      <c r="I9" s="234"/>
      <c r="J9" s="27">
        <f t="shared" si="2"/>
        <v>1.2372505022222222</v>
      </c>
      <c r="K9" s="27">
        <f t="shared" si="2"/>
        <v>1.3663206326315789</v>
      </c>
      <c r="L9" s="27">
        <f t="shared" si="2"/>
        <v>1.2682869080000001</v>
      </c>
      <c r="M9" s="234"/>
      <c r="N9" s="27" t="e">
        <f t="shared" si="3"/>
        <v>#DIV/0!</v>
      </c>
      <c r="O9" s="27" t="e">
        <f t="shared" si="3"/>
        <v>#DIV/0!</v>
      </c>
      <c r="P9" s="27" t="e">
        <f t="shared" si="3"/>
        <v>#DIV/0!</v>
      </c>
      <c r="Q9" s="234"/>
      <c r="R9" s="125"/>
      <c r="S9" s="14"/>
    </row>
    <row r="10" spans="1:19" s="44" customFormat="1" ht="15" customHeight="1">
      <c r="A10" s="7" t="s">
        <v>60</v>
      </c>
      <c r="B10" s="25">
        <f>B7-B5</f>
        <v>-6595.9867000000013</v>
      </c>
      <c r="C10" s="25">
        <f>C7-C5</f>
        <v>-24699.111199999999</v>
      </c>
      <c r="D10" s="25">
        <f>D7-D5</f>
        <v>-54196.181199999992</v>
      </c>
      <c r="E10" s="233"/>
      <c r="F10" s="25">
        <f>F7-F5</f>
        <v>13451.595600000001</v>
      </c>
      <c r="G10" s="25">
        <f>G7-G5</f>
        <v>-2814.5775999999896</v>
      </c>
      <c r="H10" s="25">
        <f>H7-H5</f>
        <v>-14973.42809999999</v>
      </c>
      <c r="I10" s="233"/>
      <c r="J10" s="25">
        <f>J7-J5</f>
        <v>10676.272599999997</v>
      </c>
      <c r="K10" s="25">
        <f>K7-K5</f>
        <v>34800.460099999997</v>
      </c>
      <c r="L10" s="25">
        <f>L7-L5</f>
        <v>40243.036200000002</v>
      </c>
      <c r="M10" s="233"/>
      <c r="N10" s="25">
        <f>N7-N5</f>
        <v>0</v>
      </c>
      <c r="O10" s="25">
        <f>O7-O5</f>
        <v>0</v>
      </c>
      <c r="P10" s="25">
        <f>P7-P5</f>
        <v>0</v>
      </c>
      <c r="Q10" s="233"/>
      <c r="R10" s="120"/>
    </row>
    <row r="11" spans="1:19" s="22" customFormat="1" ht="15" customHeight="1">
      <c r="A11" s="6" t="s">
        <v>53</v>
      </c>
      <c r="B11" s="101">
        <f>'Target 2016'!I18</f>
        <v>120000</v>
      </c>
      <c r="C11" s="101">
        <f>'Target 2016'!J18</f>
        <v>150000</v>
      </c>
      <c r="D11" s="101">
        <f>'Target 2016'!K18</f>
        <v>180000</v>
      </c>
      <c r="E11" s="232">
        <f>SUM(B11:D11)</f>
        <v>450000</v>
      </c>
      <c r="F11" s="101">
        <f>'Target 2016'!F18</f>
        <v>144000</v>
      </c>
      <c r="G11" s="101">
        <f>'Target 2016'!G18</f>
        <v>160000</v>
      </c>
      <c r="H11" s="101">
        <f>'Target 2016'!H18</f>
        <v>176000</v>
      </c>
      <c r="I11" s="232">
        <f>SUM(F11:H11)</f>
        <v>480000</v>
      </c>
      <c r="J11" s="101">
        <f>'Target 2016'!C18</f>
        <v>126000</v>
      </c>
      <c r="K11" s="101">
        <f>'Target 2016'!D18</f>
        <v>140000</v>
      </c>
      <c r="L11" s="101">
        <f>'Target 2016'!E18</f>
        <v>154000</v>
      </c>
      <c r="M11" s="232">
        <f>SUM(J11:L11)</f>
        <v>420000</v>
      </c>
      <c r="N11" s="101">
        <f>'Target 2016'!L18</f>
        <v>0</v>
      </c>
      <c r="O11" s="101">
        <f>'Target 2016'!M18</f>
        <v>0</v>
      </c>
      <c r="P11" s="101">
        <f>'Target 2016'!N18</f>
        <v>0</v>
      </c>
      <c r="Q11" s="232">
        <f>SUM(N11:P11)</f>
        <v>0</v>
      </c>
      <c r="R11" s="118">
        <f>M11+I11+E11+Q11</f>
        <v>1350000</v>
      </c>
      <c r="S11" s="14"/>
    </row>
    <row r="12" spans="1:19" s="21" customFormat="1" ht="15" customHeight="1">
      <c r="A12" s="7" t="s">
        <v>54</v>
      </c>
      <c r="B12" s="96">
        <f>B11</f>
        <v>120000</v>
      </c>
      <c r="C12" s="96">
        <f>C11+B12</f>
        <v>270000</v>
      </c>
      <c r="D12" s="96">
        <f>D11+C12</f>
        <v>450000</v>
      </c>
      <c r="E12" s="233"/>
      <c r="F12" s="96">
        <f>F11</f>
        <v>144000</v>
      </c>
      <c r="G12" s="96">
        <f>G11+F12</f>
        <v>304000</v>
      </c>
      <c r="H12" s="96">
        <f>H11+G12</f>
        <v>480000</v>
      </c>
      <c r="I12" s="233"/>
      <c r="J12" s="96">
        <f>J11</f>
        <v>126000</v>
      </c>
      <c r="K12" s="96">
        <f>K11+J12</f>
        <v>266000</v>
      </c>
      <c r="L12" s="96">
        <f>L11+K12</f>
        <v>420000</v>
      </c>
      <c r="M12" s="233"/>
      <c r="N12" s="96">
        <f>N11</f>
        <v>0</v>
      </c>
      <c r="O12" s="96">
        <f>O11+N12</f>
        <v>0</v>
      </c>
      <c r="P12" s="96">
        <f>P11+O12</f>
        <v>0</v>
      </c>
      <c r="Q12" s="233"/>
      <c r="R12" s="120"/>
    </row>
    <row r="13" spans="1:19" s="22" customFormat="1" ht="15" customHeight="1">
      <c r="A13" s="31" t="s">
        <v>55</v>
      </c>
      <c r="B13" s="29">
        <f>SUMIF(VII!A:A,$A$1,VII!G:G)</f>
        <v>117762.13</v>
      </c>
      <c r="C13" s="29">
        <f>SUMIF(VIII!A:A,$A$1,VIII!G:G)</f>
        <v>131032.59</v>
      </c>
      <c r="D13" s="29">
        <f>SUMIF(IX!A:A,$A$1,IX!G:G)</f>
        <v>115509.02</v>
      </c>
      <c r="E13" s="232">
        <f>SUM(B13:D13)</f>
        <v>364303.74</v>
      </c>
      <c r="F13" s="29">
        <f>SUMIF(IV!A:A,$A$1,IV!G:G)</f>
        <v>181602.76</v>
      </c>
      <c r="G13" s="29">
        <f>SUMIF(V!A:A,$A$1,V!G:G)</f>
        <v>120403.24</v>
      </c>
      <c r="H13" s="29">
        <f>SUMIF(VI!A:A,$A$1,VI!G:G)</f>
        <v>189306.76</v>
      </c>
      <c r="I13" s="232">
        <f>SUM(F13:H13)</f>
        <v>491312.76</v>
      </c>
      <c r="J13" s="93">
        <f>SUMIF(I!A:A,$A$1,I!G:G)</f>
        <v>154514.29</v>
      </c>
      <c r="K13" s="29">
        <f>SUMIF(II!A:A,$A$1,II!G:G)</f>
        <v>204506.79</v>
      </c>
      <c r="L13" s="29">
        <f>SUMIF(III!A:A,$A$1,III!G:G)</f>
        <v>180282.54</v>
      </c>
      <c r="M13" s="232">
        <f>SUM(J13:L13)</f>
        <v>539303.62</v>
      </c>
      <c r="N13" s="29">
        <f>SUMIF(X!A:A,$A$1,X!G:G)</f>
        <v>0</v>
      </c>
      <c r="O13" s="29">
        <f>SUMIF(XI!A:A,$A$1,XI!G:G)</f>
        <v>0</v>
      </c>
      <c r="P13" s="29">
        <f>SUMIF(XII!A:A,$A$1,XII!G:G)</f>
        <v>0</v>
      </c>
      <c r="Q13" s="232">
        <f>SUM(N13:P13)</f>
        <v>0</v>
      </c>
      <c r="R13" s="118">
        <f>M13+I13+E13+Q13</f>
        <v>1394920.12</v>
      </c>
      <c r="S13" s="14"/>
    </row>
    <row r="14" spans="1:19" customFormat="1">
      <c r="A14" s="7" t="s">
        <v>56</v>
      </c>
      <c r="B14" s="8">
        <f>B13</f>
        <v>117762.13</v>
      </c>
      <c r="C14" s="8">
        <f>C13+B14</f>
        <v>248794.72</v>
      </c>
      <c r="D14" s="8">
        <f>D13+C14</f>
        <v>364303.74</v>
      </c>
      <c r="E14" s="233"/>
      <c r="F14" s="8">
        <f>F13</f>
        <v>181602.76</v>
      </c>
      <c r="G14" s="8">
        <f>G13+F14</f>
        <v>302006</v>
      </c>
      <c r="H14" s="8">
        <f>H13+G14</f>
        <v>491312.76</v>
      </c>
      <c r="I14" s="233"/>
      <c r="J14" s="8">
        <f>J13</f>
        <v>154514.29</v>
      </c>
      <c r="K14" s="8">
        <f>K13+J14</f>
        <v>359021.08</v>
      </c>
      <c r="L14" s="8">
        <f>L13+K14</f>
        <v>539303.62</v>
      </c>
      <c r="M14" s="233"/>
      <c r="N14" s="8">
        <f>N13</f>
        <v>0</v>
      </c>
      <c r="O14" s="8">
        <f>O13+N14</f>
        <v>0</v>
      </c>
      <c r="P14" s="8">
        <f>P13+O14</f>
        <v>0</v>
      </c>
      <c r="Q14" s="233"/>
      <c r="R14" s="120"/>
    </row>
    <row r="15" spans="1:19" s="21" customFormat="1" ht="15" customHeight="1">
      <c r="A15" s="26" t="s">
        <v>57</v>
      </c>
      <c r="B15" s="27">
        <f t="shared" ref="B15:D16" si="4">B13/B11</f>
        <v>0.98135108333333332</v>
      </c>
      <c r="C15" s="27">
        <f t="shared" si="4"/>
        <v>0.87355059999999995</v>
      </c>
      <c r="D15" s="27">
        <f t="shared" si="4"/>
        <v>0.6417167777777778</v>
      </c>
      <c r="E15" s="234"/>
      <c r="F15" s="27">
        <f t="shared" ref="F15:H16" si="5">F13/F11</f>
        <v>1.2611302777777778</v>
      </c>
      <c r="G15" s="27">
        <f t="shared" si="5"/>
        <v>0.75252025</v>
      </c>
      <c r="H15" s="27">
        <f t="shared" si="5"/>
        <v>1.0756065909090911</v>
      </c>
      <c r="I15" s="234"/>
      <c r="J15" s="27">
        <f t="shared" ref="J15:L16" si="6">J13/J11</f>
        <v>1.2263038888888889</v>
      </c>
      <c r="K15" s="27">
        <f t="shared" si="6"/>
        <v>1.4607627857142857</v>
      </c>
      <c r="L15" s="27">
        <f t="shared" si="6"/>
        <v>1.1706658441558442</v>
      </c>
      <c r="M15" s="234"/>
      <c r="N15" s="27" t="e">
        <f t="shared" ref="N15:P16" si="7">N13/N11</f>
        <v>#DIV/0!</v>
      </c>
      <c r="O15" s="27" t="e">
        <f t="shared" si="7"/>
        <v>#DIV/0!</v>
      </c>
      <c r="P15" s="27" t="e">
        <f t="shared" si="7"/>
        <v>#DIV/0!</v>
      </c>
      <c r="Q15" s="234"/>
      <c r="R15" s="124"/>
      <c r="S15" s="12"/>
    </row>
    <row r="16" spans="1:19" s="21" customFormat="1" ht="15" customHeight="1">
      <c r="A16" s="26" t="s">
        <v>58</v>
      </c>
      <c r="B16" s="27">
        <f t="shared" si="4"/>
        <v>0.98135108333333332</v>
      </c>
      <c r="C16" s="27">
        <f t="shared" si="4"/>
        <v>0.92146192592592591</v>
      </c>
      <c r="D16" s="27">
        <f t="shared" si="4"/>
        <v>0.80956386666666669</v>
      </c>
      <c r="E16" s="234"/>
      <c r="F16" s="27">
        <f t="shared" si="5"/>
        <v>1.2611302777777778</v>
      </c>
      <c r="G16" s="27">
        <f t="shared" si="5"/>
        <v>0.99344078947368419</v>
      </c>
      <c r="H16" s="27">
        <f t="shared" si="5"/>
        <v>1.0235682500000001</v>
      </c>
      <c r="I16" s="234"/>
      <c r="J16" s="27">
        <f t="shared" si="6"/>
        <v>1.2263038888888889</v>
      </c>
      <c r="K16" s="27">
        <f t="shared" si="6"/>
        <v>1.3497033082706769</v>
      </c>
      <c r="L16" s="27">
        <f t="shared" si="6"/>
        <v>1.2840562380952381</v>
      </c>
      <c r="M16" s="234"/>
      <c r="N16" s="27" t="e">
        <f t="shared" si="7"/>
        <v>#DIV/0!</v>
      </c>
      <c r="O16" s="27" t="e">
        <f t="shared" si="7"/>
        <v>#DIV/0!</v>
      </c>
      <c r="P16" s="27" t="e">
        <f t="shared" si="7"/>
        <v>#DIV/0!</v>
      </c>
      <c r="Q16" s="234"/>
      <c r="R16" s="125"/>
      <c r="S16" s="12"/>
    </row>
    <row r="17" spans="1:19" s="21" customFormat="1" ht="15" customHeight="1">
      <c r="A17" s="7" t="s">
        <v>59</v>
      </c>
      <c r="B17" s="25">
        <f>B14-B12</f>
        <v>-2237.8699999999953</v>
      </c>
      <c r="C17" s="25">
        <f>C14-C12</f>
        <v>-21205.279999999999</v>
      </c>
      <c r="D17" s="25">
        <f>D14-D12</f>
        <v>-85696.260000000009</v>
      </c>
      <c r="E17" s="233"/>
      <c r="F17" s="25">
        <f>F14-F12</f>
        <v>37602.760000000009</v>
      </c>
      <c r="G17" s="25">
        <f>G14-G12</f>
        <v>-1994</v>
      </c>
      <c r="H17" s="25">
        <f>H14-H12</f>
        <v>11312.760000000009</v>
      </c>
      <c r="I17" s="233"/>
      <c r="J17" s="25">
        <f>J14-J12</f>
        <v>28514.290000000008</v>
      </c>
      <c r="K17" s="25">
        <f>K14-K12</f>
        <v>93021.080000000016</v>
      </c>
      <c r="L17" s="25">
        <f>L14-L12</f>
        <v>119303.62</v>
      </c>
      <c r="M17" s="233"/>
      <c r="N17" s="25">
        <f>N14-N12</f>
        <v>0</v>
      </c>
      <c r="O17" s="25">
        <f>O14-O12</f>
        <v>0</v>
      </c>
      <c r="P17" s="25">
        <f>P14-P12</f>
        <v>0</v>
      </c>
      <c r="Q17" s="233"/>
      <c r="R17" s="126"/>
      <c r="S17" s="12"/>
    </row>
    <row r="18" spans="1:19" s="21" customFormat="1" ht="15" customHeight="1">
      <c r="A18" s="10" t="s">
        <v>44</v>
      </c>
      <c r="B18" s="11">
        <f t="shared" ref="B18:D19" si="8">B6/B13</f>
        <v>0.28365666704567927</v>
      </c>
      <c r="C18" s="11">
        <f t="shared" si="8"/>
        <v>0.24342703979216163</v>
      </c>
      <c r="D18" s="11">
        <f t="shared" si="8"/>
        <v>0.26407400911201567</v>
      </c>
      <c r="E18" s="235"/>
      <c r="F18" s="11">
        <f t="shared" ref="F18:H19" si="9">F6/F13</f>
        <v>0.34664448712123097</v>
      </c>
      <c r="G18" s="11">
        <f t="shared" si="9"/>
        <v>0.32170086785040003</v>
      </c>
      <c r="H18" s="11">
        <f t="shared" si="9"/>
        <v>0.25535881286014295</v>
      </c>
      <c r="I18" s="235"/>
      <c r="J18" s="11">
        <f t="shared" ref="J18:L19" si="10">J6/J13</f>
        <v>0.36033089625561487</v>
      </c>
      <c r="K18" s="11">
        <f t="shared" si="10"/>
        <v>0.36245343003036717</v>
      </c>
      <c r="L18" s="11">
        <f t="shared" si="10"/>
        <v>0.33526583384059266</v>
      </c>
      <c r="M18" s="235"/>
      <c r="N18" s="11" t="e">
        <f t="shared" ref="N18:P19" si="11">N6/N13</f>
        <v>#DIV/0!</v>
      </c>
      <c r="O18" s="11" t="e">
        <f t="shared" si="11"/>
        <v>#DIV/0!</v>
      </c>
      <c r="P18" s="11" t="e">
        <f t="shared" si="11"/>
        <v>#DIV/0!</v>
      </c>
      <c r="Q18" s="235"/>
      <c r="R18" s="128"/>
      <c r="S18" s="12"/>
    </row>
    <row r="19" spans="1:19" s="22" customFormat="1" ht="15" customHeight="1">
      <c r="A19" s="10" t="s">
        <v>45</v>
      </c>
      <c r="B19" s="11">
        <f t="shared" si="8"/>
        <v>0.28365666704567927</v>
      </c>
      <c r="C19" s="11">
        <f t="shared" si="8"/>
        <v>0.2624689495018222</v>
      </c>
      <c r="D19" s="11">
        <f t="shared" si="8"/>
        <v>0.26297786237385323</v>
      </c>
      <c r="E19" s="235"/>
      <c r="F19" s="11">
        <f t="shared" si="9"/>
        <v>0.34664448712123097</v>
      </c>
      <c r="G19" s="11">
        <f t="shared" si="9"/>
        <v>0.33670000728462351</v>
      </c>
      <c r="H19" s="11">
        <f t="shared" si="9"/>
        <v>0.30535859052388548</v>
      </c>
      <c r="I19" s="235"/>
      <c r="J19" s="11">
        <f t="shared" si="10"/>
        <v>0.36033089625561487</v>
      </c>
      <c r="K19" s="11">
        <f t="shared" si="10"/>
        <v>0.36153994105304343</v>
      </c>
      <c r="L19" s="11">
        <f t="shared" si="10"/>
        <v>0.35275683148575937</v>
      </c>
      <c r="M19" s="235"/>
      <c r="N19" s="11" t="e">
        <f t="shared" si="11"/>
        <v>#DIV/0!</v>
      </c>
      <c r="O19" s="11" t="e">
        <f t="shared" si="11"/>
        <v>#DIV/0!</v>
      </c>
      <c r="P19" s="11" t="e">
        <f t="shared" si="11"/>
        <v>#DIV/0!</v>
      </c>
      <c r="Q19" s="235"/>
      <c r="R19" s="128"/>
      <c r="S19" s="14"/>
    </row>
    <row r="20" spans="1:19" s="73" customFormat="1" ht="15" customHeight="1">
      <c r="A20" s="105"/>
      <c r="B20" s="106"/>
      <c r="C20" s="106"/>
      <c r="D20" s="106"/>
      <c r="E20" s="236"/>
      <c r="F20" s="106"/>
      <c r="G20" s="106"/>
      <c r="H20" s="106"/>
      <c r="I20" s="236"/>
      <c r="J20" s="106"/>
      <c r="K20" s="106"/>
      <c r="L20" s="106"/>
      <c r="M20" s="236"/>
      <c r="N20" s="106"/>
      <c r="O20" s="106"/>
      <c r="P20" s="106"/>
      <c r="Q20" s="236"/>
      <c r="R20" s="129"/>
      <c r="S20" s="72"/>
    </row>
    <row r="21" spans="1:19" s="21" customFormat="1" ht="15" customHeight="1">
      <c r="A21" s="58"/>
      <c r="B21" s="217"/>
      <c r="C21" s="217"/>
      <c r="D21" s="217"/>
      <c r="E21" s="217"/>
      <c r="F21" s="217"/>
      <c r="G21" s="217"/>
      <c r="H21" s="217"/>
      <c r="I21" s="217"/>
      <c r="J21" s="216" t="s">
        <v>33</v>
      </c>
      <c r="K21" s="217"/>
      <c r="L21" s="217"/>
      <c r="M21" s="217"/>
      <c r="N21" s="217"/>
      <c r="O21" s="217"/>
      <c r="P21" s="217"/>
      <c r="Q21" s="217"/>
      <c r="R21" s="269"/>
      <c r="S21" s="12"/>
    </row>
    <row r="22" spans="1:19" s="21" customFormat="1" ht="15" customHeight="1">
      <c r="A22" s="75" t="s">
        <v>91</v>
      </c>
      <c r="B22" s="87">
        <v>4160</v>
      </c>
      <c r="C22" s="87">
        <v>4160</v>
      </c>
      <c r="D22" s="87">
        <v>4160</v>
      </c>
      <c r="E22" s="238"/>
      <c r="F22" s="87">
        <v>4160</v>
      </c>
      <c r="G22" s="87">
        <v>4160</v>
      </c>
      <c r="H22" s="87">
        <v>4160</v>
      </c>
      <c r="I22" s="238"/>
      <c r="J22" s="87">
        <v>3960</v>
      </c>
      <c r="K22" s="87">
        <v>4160</v>
      </c>
      <c r="L22" s="87">
        <v>4160</v>
      </c>
      <c r="M22" s="238"/>
      <c r="N22" s="87">
        <v>4160</v>
      </c>
      <c r="O22" s="87">
        <v>4160</v>
      </c>
      <c r="P22" s="87">
        <v>4160</v>
      </c>
      <c r="Q22" s="238"/>
      <c r="R22" s="133"/>
      <c r="S22" s="12"/>
    </row>
    <row r="23" spans="1:19" s="21" customFormat="1" ht="15" customHeight="1">
      <c r="A23" s="20" t="s">
        <v>62</v>
      </c>
      <c r="B23" s="81">
        <f>B5</f>
        <v>40000</v>
      </c>
      <c r="C23" s="81">
        <f>C5</f>
        <v>90000</v>
      </c>
      <c r="D23" s="81">
        <f>D5</f>
        <v>150000</v>
      </c>
      <c r="E23" s="239"/>
      <c r="F23" s="81">
        <f>F5</f>
        <v>49500</v>
      </c>
      <c r="G23" s="81">
        <f>G5</f>
        <v>104500</v>
      </c>
      <c r="H23" s="81">
        <f>H5</f>
        <v>165000</v>
      </c>
      <c r="I23" s="239"/>
      <c r="J23" s="81">
        <f>J5</f>
        <v>45000</v>
      </c>
      <c r="K23" s="81">
        <f>K5</f>
        <v>95000</v>
      </c>
      <c r="L23" s="81">
        <f>L5</f>
        <v>150000</v>
      </c>
      <c r="M23" s="239"/>
      <c r="N23" s="81">
        <f>N5</f>
        <v>0</v>
      </c>
      <c r="O23" s="81">
        <f>O5</f>
        <v>0</v>
      </c>
      <c r="P23" s="81">
        <f>P5</f>
        <v>0</v>
      </c>
      <c r="Q23" s="239"/>
      <c r="R23" s="135"/>
      <c r="S23" s="12"/>
    </row>
    <row r="24" spans="1:19" s="35" customFormat="1" ht="15" customHeight="1">
      <c r="A24" s="40" t="s">
        <v>63</v>
      </c>
      <c r="B24" s="57">
        <f>B7</f>
        <v>33404.013299999999</v>
      </c>
      <c r="C24" s="57">
        <f>C7</f>
        <v>65300.888800000001</v>
      </c>
      <c r="D24" s="57">
        <f>D7</f>
        <v>95803.818800000008</v>
      </c>
      <c r="E24" s="240"/>
      <c r="F24" s="57">
        <f>F7</f>
        <v>62951.595600000001</v>
      </c>
      <c r="G24" s="57">
        <f>G7</f>
        <v>101685.42240000001</v>
      </c>
      <c r="H24" s="57">
        <f>H7</f>
        <v>150026.57190000001</v>
      </c>
      <c r="I24" s="240"/>
      <c r="J24" s="57">
        <f>J7</f>
        <v>55676.272599999997</v>
      </c>
      <c r="K24" s="57">
        <f>K7</f>
        <v>129800.4601</v>
      </c>
      <c r="L24" s="57">
        <f>L7</f>
        <v>190243.0362</v>
      </c>
      <c r="M24" s="240"/>
      <c r="N24" s="57">
        <f>N7</f>
        <v>0</v>
      </c>
      <c r="O24" s="57">
        <f>O7</f>
        <v>0</v>
      </c>
      <c r="P24" s="57">
        <f>P7</f>
        <v>0</v>
      </c>
      <c r="Q24" s="240"/>
      <c r="R24" s="135"/>
      <c r="S24" s="34"/>
    </row>
    <row r="25" spans="1:19" s="21" customFormat="1" ht="15" customHeight="1">
      <c r="A25" s="40" t="s">
        <v>64</v>
      </c>
      <c r="B25" s="99">
        <f>B24/B23</f>
        <v>0.83510033249999993</v>
      </c>
      <c r="C25" s="99">
        <f>C24/C23</f>
        <v>0.72556543111111116</v>
      </c>
      <c r="D25" s="99">
        <f>D24/D23</f>
        <v>0.63869212533333342</v>
      </c>
      <c r="E25" s="241"/>
      <c r="F25" s="99">
        <f>F24/F23</f>
        <v>1.271749406060606</v>
      </c>
      <c r="G25" s="99">
        <f>G24/G23</f>
        <v>0.97306624306220102</v>
      </c>
      <c r="H25" s="99">
        <f>H24/H23</f>
        <v>0.90925195090909094</v>
      </c>
      <c r="I25" s="241"/>
      <c r="J25" s="99">
        <f>J24/J23</f>
        <v>1.2372505022222222</v>
      </c>
      <c r="K25" s="99">
        <f>K24/K23</f>
        <v>1.3663206326315789</v>
      </c>
      <c r="L25" s="99">
        <f>L24/L23</f>
        <v>1.2682869080000001</v>
      </c>
      <c r="M25" s="241"/>
      <c r="N25" s="99" t="e">
        <f>N24/N23</f>
        <v>#DIV/0!</v>
      </c>
      <c r="O25" s="99" t="e">
        <f>O24/O23</f>
        <v>#DIV/0!</v>
      </c>
      <c r="P25" s="99" t="e">
        <f>P24/P23</f>
        <v>#DIV/0!</v>
      </c>
      <c r="Q25" s="241"/>
      <c r="R25" s="135"/>
      <c r="S25" s="12"/>
    </row>
    <row r="26" spans="1:19" s="21" customFormat="1" ht="15" customHeight="1">
      <c r="A26" s="39" t="s">
        <v>72</v>
      </c>
      <c r="B26" s="60">
        <f>B22*0.2</f>
        <v>832</v>
      </c>
      <c r="C26" s="60">
        <f>C22*0.2</f>
        <v>832</v>
      </c>
      <c r="D26" s="60">
        <f>D22*0.2</f>
        <v>832</v>
      </c>
      <c r="E26" s="242"/>
      <c r="F26" s="60">
        <f>F22*0.2</f>
        <v>832</v>
      </c>
      <c r="G26" s="60">
        <f>G22*0.2</f>
        <v>832</v>
      </c>
      <c r="H26" s="60">
        <f>H22*0.2</f>
        <v>832</v>
      </c>
      <c r="I26" s="242"/>
      <c r="J26" s="60">
        <f>J22*0.2</f>
        <v>792</v>
      </c>
      <c r="K26" s="60">
        <f>K22*0.2</f>
        <v>832</v>
      </c>
      <c r="L26" s="60">
        <f>L22*0.2</f>
        <v>832</v>
      </c>
      <c r="M26" s="242"/>
      <c r="N26" s="60">
        <f>N22*0.2</f>
        <v>832</v>
      </c>
      <c r="O26" s="60">
        <f>O22*0.2</f>
        <v>832</v>
      </c>
      <c r="P26" s="60">
        <f>P22*0.2</f>
        <v>832</v>
      </c>
      <c r="Q26" s="242"/>
      <c r="R26" s="138"/>
      <c r="S26" s="12"/>
    </row>
    <row r="27" spans="1:19" s="21" customFormat="1" ht="15" customHeight="1">
      <c r="A27" s="40" t="s">
        <v>65</v>
      </c>
      <c r="B27" s="84">
        <f>IF(B25&lt;80%,0,IF(B25&lt;90%,0.5,IF(B25&lt;95%,0.75,1)))</f>
        <v>0.5</v>
      </c>
      <c r="C27" s="84">
        <f>IF(C25&lt;80%,0,IF(C25&lt;90%,0.5,IF(C25&lt;95%,0.75,1)))</f>
        <v>0</v>
      </c>
      <c r="D27" s="84">
        <f>IF(D25&lt;80%,0,IF(D25&lt;90%,0.5,IF(D25&lt;95%,0.75,1)))</f>
        <v>0</v>
      </c>
      <c r="E27" s="240"/>
      <c r="F27" s="84">
        <f>IF(F25&lt;80%,0,IF(F25&lt;90%,0.5,IF(F25&lt;95%,0.75,1)))</f>
        <v>1</v>
      </c>
      <c r="G27" s="84">
        <f>IF(G25&lt;80%,0,IF(G25&lt;90%,0.5,IF(G25&lt;95%,0.75,1)))</f>
        <v>1</v>
      </c>
      <c r="H27" s="84">
        <f>IF(H25&lt;80%,0,IF(H25&lt;90%,0.5,IF(H25&lt;95%,0.75,1)))</f>
        <v>0.75</v>
      </c>
      <c r="I27" s="240"/>
      <c r="J27" s="84">
        <f>IF(J25&lt;80%,0,IF(J25&lt;90%,0.5,IF(J25&lt;95%,0.75,1)))</f>
        <v>1</v>
      </c>
      <c r="K27" s="84">
        <f>IF(K25&lt;80%,0,IF(K25&lt;90%,0.5,IF(K25&lt;95%,0.75,1)))</f>
        <v>1</v>
      </c>
      <c r="L27" s="84">
        <f>IF(L25&lt;80%,0,IF(L25&lt;90%,0.5,IF(L25&lt;95%,0.75,1)))</f>
        <v>1</v>
      </c>
      <c r="M27" s="240"/>
      <c r="N27" s="84" t="e">
        <f>IF(N25&lt;80%,0,IF(N25&lt;90%,0.5,IF(N25&lt;95%,0.75,1)))</f>
        <v>#DIV/0!</v>
      </c>
      <c r="O27" s="84" t="e">
        <f>IF(O25&lt;80%,0,IF(O25&lt;90%,0.5,IF(O25&lt;95%,0.75,1)))</f>
        <v>#DIV/0!</v>
      </c>
      <c r="P27" s="84" t="e">
        <f>IF(P25&lt;80%,0,IF(P25&lt;90%,0.5,IF(P25&lt;95%,0.75,1)))</f>
        <v>#DIV/0!</v>
      </c>
      <c r="Q27" s="240"/>
      <c r="R27" s="135"/>
      <c r="S27" s="12"/>
    </row>
    <row r="28" spans="1:19" s="21" customFormat="1" ht="15" customHeight="1">
      <c r="A28" s="61" t="s">
        <v>66</v>
      </c>
      <c r="B28" s="82">
        <f>B27*B26</f>
        <v>416</v>
      </c>
      <c r="C28" s="82">
        <f>C27*C26</f>
        <v>0</v>
      </c>
      <c r="D28" s="82">
        <f>D27*D26</f>
        <v>0</v>
      </c>
      <c r="E28" s="243"/>
      <c r="F28" s="82">
        <f>F27*F26</f>
        <v>832</v>
      </c>
      <c r="G28" s="82">
        <f>G27*G26</f>
        <v>832</v>
      </c>
      <c r="H28" s="82">
        <f>H27*H26</f>
        <v>624</v>
      </c>
      <c r="I28" s="243"/>
      <c r="J28" s="82">
        <f>J27*J26</f>
        <v>792</v>
      </c>
      <c r="K28" s="82">
        <f>K27*K26</f>
        <v>832</v>
      </c>
      <c r="L28" s="82">
        <f>L27*L26</f>
        <v>832</v>
      </c>
      <c r="M28" s="243"/>
      <c r="N28" s="82" t="e">
        <f>N27*N26</f>
        <v>#DIV/0!</v>
      </c>
      <c r="O28" s="82" t="e">
        <f>O27*O26</f>
        <v>#DIV/0!</v>
      </c>
      <c r="P28" s="82" t="e">
        <f>P27*P26</f>
        <v>#DIV/0!</v>
      </c>
      <c r="Q28" s="243"/>
      <c r="R28" s="139"/>
      <c r="S28" s="12"/>
    </row>
    <row r="29" spans="1:19" s="21" customFormat="1" ht="15" customHeight="1">
      <c r="A29" s="20" t="s">
        <v>61</v>
      </c>
      <c r="B29" s="81">
        <f>B12</f>
        <v>120000</v>
      </c>
      <c r="C29" s="81">
        <f>C12</f>
        <v>270000</v>
      </c>
      <c r="D29" s="81">
        <f>D12</f>
        <v>450000</v>
      </c>
      <c r="E29" s="239"/>
      <c r="F29" s="81">
        <f>F12</f>
        <v>144000</v>
      </c>
      <c r="G29" s="81">
        <f>G12</f>
        <v>304000</v>
      </c>
      <c r="H29" s="81">
        <f>H12</f>
        <v>480000</v>
      </c>
      <c r="I29" s="239"/>
      <c r="J29" s="81">
        <f>J12</f>
        <v>126000</v>
      </c>
      <c r="K29" s="81">
        <f>K12</f>
        <v>266000</v>
      </c>
      <c r="L29" s="81">
        <f>L12</f>
        <v>420000</v>
      </c>
      <c r="M29" s="239"/>
      <c r="N29" s="81">
        <f>N12</f>
        <v>0</v>
      </c>
      <c r="O29" s="81">
        <f>O12</f>
        <v>0</v>
      </c>
      <c r="P29" s="81">
        <f>P12</f>
        <v>0</v>
      </c>
      <c r="Q29" s="239"/>
      <c r="R29" s="135"/>
      <c r="S29" s="12"/>
    </row>
    <row r="30" spans="1:19" s="21" customFormat="1" ht="15" customHeight="1">
      <c r="A30" s="40" t="s">
        <v>67</v>
      </c>
      <c r="B30" s="57">
        <f>B14</f>
        <v>117762.13</v>
      </c>
      <c r="C30" s="57">
        <f>C14</f>
        <v>248794.72</v>
      </c>
      <c r="D30" s="57">
        <f>D14</f>
        <v>364303.74</v>
      </c>
      <c r="E30" s="240"/>
      <c r="F30" s="57">
        <f>F14</f>
        <v>181602.76</v>
      </c>
      <c r="G30" s="57">
        <f>G14</f>
        <v>302006</v>
      </c>
      <c r="H30" s="57">
        <f>H14</f>
        <v>491312.76</v>
      </c>
      <c r="I30" s="240"/>
      <c r="J30" s="57">
        <f>J14</f>
        <v>154514.29</v>
      </c>
      <c r="K30" s="57">
        <f>K14</f>
        <v>359021.08</v>
      </c>
      <c r="L30" s="57">
        <f>L14</f>
        <v>539303.62</v>
      </c>
      <c r="M30" s="240"/>
      <c r="N30" s="57">
        <f>N14</f>
        <v>0</v>
      </c>
      <c r="O30" s="57">
        <f>O14</f>
        <v>0</v>
      </c>
      <c r="P30" s="57">
        <f>P14</f>
        <v>0</v>
      </c>
      <c r="Q30" s="240"/>
      <c r="R30" s="135"/>
      <c r="S30" s="12"/>
    </row>
    <row r="31" spans="1:19" s="23" customFormat="1" ht="15" customHeight="1">
      <c r="A31" s="40" t="s">
        <v>68</v>
      </c>
      <c r="B31" s="99">
        <f>B30/B29</f>
        <v>0.98135108333333332</v>
      </c>
      <c r="C31" s="99">
        <f>C30/C29</f>
        <v>0.92146192592592591</v>
      </c>
      <c r="D31" s="99">
        <f>D30/D29</f>
        <v>0.80956386666666669</v>
      </c>
      <c r="E31" s="241"/>
      <c r="F31" s="99">
        <f>F30/F29</f>
        <v>1.2611302777777778</v>
      </c>
      <c r="G31" s="99">
        <f>G30/G29</f>
        <v>0.99344078947368419</v>
      </c>
      <c r="H31" s="99">
        <f>H30/H29</f>
        <v>1.0235682500000001</v>
      </c>
      <c r="I31" s="241"/>
      <c r="J31" s="99">
        <f>J30/J29</f>
        <v>1.2263038888888889</v>
      </c>
      <c r="K31" s="99">
        <f>K30/K29</f>
        <v>1.3497033082706769</v>
      </c>
      <c r="L31" s="99">
        <f>L30/L29</f>
        <v>1.2840562380952381</v>
      </c>
      <c r="M31" s="241"/>
      <c r="N31" s="99" t="e">
        <f>N30/N29</f>
        <v>#DIV/0!</v>
      </c>
      <c r="O31" s="99" t="e">
        <f>O30/O29</f>
        <v>#DIV/0!</v>
      </c>
      <c r="P31" s="99" t="e">
        <f>P30/P29</f>
        <v>#DIV/0!</v>
      </c>
      <c r="Q31" s="241"/>
      <c r="R31" s="135"/>
      <c r="S31" s="19"/>
    </row>
    <row r="32" spans="1:19" s="22" customFormat="1" ht="15" customHeight="1">
      <c r="A32" s="40" t="s">
        <v>73</v>
      </c>
      <c r="B32" s="57">
        <f>B22*0.2</f>
        <v>832</v>
      </c>
      <c r="C32" s="57">
        <f>C22*0.2</f>
        <v>832</v>
      </c>
      <c r="D32" s="57">
        <f>D22*0.2</f>
        <v>832</v>
      </c>
      <c r="E32" s="240"/>
      <c r="F32" s="57">
        <f>F22*0.2</f>
        <v>832</v>
      </c>
      <c r="G32" s="57">
        <f>G22*0.2</f>
        <v>832</v>
      </c>
      <c r="H32" s="57">
        <f>H22*0.2</f>
        <v>832</v>
      </c>
      <c r="I32" s="240"/>
      <c r="J32" s="57">
        <f>J22*0.2</f>
        <v>792</v>
      </c>
      <c r="K32" s="57">
        <f>K22*0.2</f>
        <v>832</v>
      </c>
      <c r="L32" s="57">
        <f>L22*0.2</f>
        <v>832</v>
      </c>
      <c r="M32" s="240"/>
      <c r="N32" s="57">
        <f>N22*0.2</f>
        <v>832</v>
      </c>
      <c r="O32" s="57">
        <f>O22*0.2</f>
        <v>832</v>
      </c>
      <c r="P32" s="57">
        <f>P22*0.2</f>
        <v>832</v>
      </c>
      <c r="Q32" s="240"/>
      <c r="R32" s="135"/>
      <c r="S32" s="14"/>
    </row>
    <row r="33" spans="1:19" s="37" customFormat="1" ht="15" customHeight="1">
      <c r="A33" s="40" t="s">
        <v>69</v>
      </c>
      <c r="B33" s="60">
        <f>IF(B31&lt;80%,0,IF(B31&lt;90%,0.5,IF(B31&lt;95%,0.75,1)))</f>
        <v>1</v>
      </c>
      <c r="C33" s="60">
        <f>IF(C31&lt;80%,0,IF(C31&lt;90%,0.5,IF(C31&lt;95%,0.75,1)))</f>
        <v>0.75</v>
      </c>
      <c r="D33" s="60">
        <f>IF(D31&lt;80%,0,IF(D31&lt;90%,0.5,IF(D31&lt;95%,0.75,1)))</f>
        <v>0.5</v>
      </c>
      <c r="E33" s="242"/>
      <c r="F33" s="60">
        <f>IF(F31&lt;80%,0,IF(F31&lt;90%,0.5,IF(F31&lt;95%,0.75,1)))</f>
        <v>1</v>
      </c>
      <c r="G33" s="60">
        <f>IF(G31&lt;80%,0,IF(G31&lt;90%,0.5,IF(G31&lt;95%,0.75,1)))</f>
        <v>1</v>
      </c>
      <c r="H33" s="60">
        <f>IF(H31&lt;80%,0,IF(H31&lt;90%,0.5,IF(H31&lt;95%,0.75,1)))</f>
        <v>1</v>
      </c>
      <c r="I33" s="242"/>
      <c r="J33" s="60">
        <f>IF(J31&lt;80%,0,IF(J31&lt;90%,0.5,IF(J31&lt;95%,0.75,1)))</f>
        <v>1</v>
      </c>
      <c r="K33" s="60">
        <f>IF(K31&lt;80%,0,IF(K31&lt;90%,0.5,IF(K31&lt;95%,0.75,1)))</f>
        <v>1</v>
      </c>
      <c r="L33" s="60">
        <f>IF(L31&lt;80%,0,IF(L31&lt;90%,0.5,IF(L31&lt;95%,0.75,1)))</f>
        <v>1</v>
      </c>
      <c r="M33" s="242"/>
      <c r="N33" s="60" t="e">
        <f>IF(N31&lt;80%,0,IF(N31&lt;90%,0.5,IF(N31&lt;95%,0.75,1)))</f>
        <v>#DIV/0!</v>
      </c>
      <c r="O33" s="60" t="e">
        <f>IF(O31&lt;80%,0,IF(O31&lt;90%,0.5,IF(O31&lt;95%,0.75,1)))</f>
        <v>#DIV/0!</v>
      </c>
      <c r="P33" s="60" t="e">
        <f>IF(P31&lt;80%,0,IF(P31&lt;90%,0.5,IF(P31&lt;95%,0.75,1)))</f>
        <v>#DIV/0!</v>
      </c>
      <c r="Q33" s="242"/>
      <c r="R33" s="135"/>
      <c r="S33" s="28"/>
    </row>
    <row r="34" spans="1:19" s="37" customFormat="1" ht="15" customHeight="1">
      <c r="A34" s="61" t="s">
        <v>70</v>
      </c>
      <c r="B34" s="82">
        <f>B33*B32</f>
        <v>832</v>
      </c>
      <c r="C34" s="82">
        <f>C33*C32</f>
        <v>624</v>
      </c>
      <c r="D34" s="82">
        <f>D33*D32</f>
        <v>416</v>
      </c>
      <c r="E34" s="243"/>
      <c r="F34" s="82">
        <f>F33*F32</f>
        <v>832</v>
      </c>
      <c r="G34" s="82">
        <f>G33*G32</f>
        <v>832</v>
      </c>
      <c r="H34" s="82">
        <f>H33*H32</f>
        <v>832</v>
      </c>
      <c r="I34" s="243"/>
      <c r="J34" s="82">
        <f>J33*J32</f>
        <v>792</v>
      </c>
      <c r="K34" s="82">
        <f>K33*K32</f>
        <v>832</v>
      </c>
      <c r="L34" s="82">
        <f>L33*L32</f>
        <v>832</v>
      </c>
      <c r="M34" s="243"/>
      <c r="N34" s="82" t="e">
        <f>N33*N32</f>
        <v>#DIV/0!</v>
      </c>
      <c r="O34" s="82" t="e">
        <f>O33*O32</f>
        <v>#DIV/0!</v>
      </c>
      <c r="P34" s="82" t="e">
        <f>P33*P32</f>
        <v>#DIV/0!</v>
      </c>
      <c r="Q34" s="243"/>
      <c r="R34" s="139"/>
      <c r="S34" s="28"/>
    </row>
    <row r="35" spans="1:19" s="35" customFormat="1" ht="15" customHeight="1">
      <c r="A35" s="20" t="s">
        <v>46</v>
      </c>
      <c r="B35" s="100">
        <v>1</v>
      </c>
      <c r="C35" s="100">
        <v>1</v>
      </c>
      <c r="D35" s="100">
        <v>1</v>
      </c>
      <c r="E35" s="239"/>
      <c r="F35" s="100">
        <v>1</v>
      </c>
      <c r="G35" s="100">
        <v>1</v>
      </c>
      <c r="H35" s="100">
        <v>1</v>
      </c>
      <c r="I35" s="239"/>
      <c r="J35" s="100">
        <v>1</v>
      </c>
      <c r="K35" s="100">
        <v>1</v>
      </c>
      <c r="L35" s="100">
        <v>1</v>
      </c>
      <c r="M35" s="239"/>
      <c r="N35" s="100">
        <v>1</v>
      </c>
      <c r="O35" s="100">
        <v>1</v>
      </c>
      <c r="P35" s="100">
        <v>1</v>
      </c>
      <c r="Q35" s="239"/>
      <c r="R35" s="140"/>
      <c r="S35" s="34"/>
    </row>
    <row r="36" spans="1:19" s="35" customFormat="1" ht="15" customHeight="1">
      <c r="A36" s="52" t="s">
        <v>71</v>
      </c>
      <c r="B36" s="85">
        <f>B22*0.1</f>
        <v>416</v>
      </c>
      <c r="C36" s="85">
        <f>C22*0.1</f>
        <v>416</v>
      </c>
      <c r="D36" s="85">
        <f>D22*0.1</f>
        <v>416</v>
      </c>
      <c r="E36" s="244"/>
      <c r="F36" s="85">
        <f>F22*0.1</f>
        <v>416</v>
      </c>
      <c r="G36" s="85">
        <f>G22*0.1</f>
        <v>416</v>
      </c>
      <c r="H36" s="85">
        <f>H22*0.1</f>
        <v>416</v>
      </c>
      <c r="I36" s="244"/>
      <c r="J36" s="85">
        <f>J22*0.1</f>
        <v>396</v>
      </c>
      <c r="K36" s="85">
        <f>K22*0.1</f>
        <v>416</v>
      </c>
      <c r="L36" s="85">
        <f>L22*0.1</f>
        <v>416</v>
      </c>
      <c r="M36" s="244"/>
      <c r="N36" s="85">
        <f>N22*0.1</f>
        <v>416</v>
      </c>
      <c r="O36" s="85">
        <f>O22*0.1</f>
        <v>416</v>
      </c>
      <c r="P36" s="85">
        <f>P22*0.1</f>
        <v>416</v>
      </c>
      <c r="Q36" s="244"/>
      <c r="R36" s="138"/>
      <c r="S36" s="34"/>
    </row>
    <row r="37" spans="1:19" s="35" customFormat="1" ht="15" customHeight="1">
      <c r="A37" s="40" t="s">
        <v>74</v>
      </c>
      <c r="B37" s="107" t="s">
        <v>184</v>
      </c>
      <c r="C37" s="107" t="s">
        <v>184</v>
      </c>
      <c r="D37" s="107"/>
      <c r="E37" s="240"/>
      <c r="F37" s="107" t="s">
        <v>184</v>
      </c>
      <c r="G37" s="107" t="s">
        <v>184</v>
      </c>
      <c r="H37" s="107" t="s">
        <v>184</v>
      </c>
      <c r="I37" s="240"/>
      <c r="J37" s="57">
        <v>1</v>
      </c>
      <c r="K37" s="57">
        <v>1</v>
      </c>
      <c r="L37" s="107" t="s">
        <v>184</v>
      </c>
      <c r="M37" s="240"/>
      <c r="N37" s="107"/>
      <c r="O37" s="107"/>
      <c r="P37" s="107"/>
      <c r="Q37" s="240"/>
      <c r="R37" s="135"/>
      <c r="S37" s="34"/>
    </row>
    <row r="38" spans="1:19" s="22" customFormat="1" ht="15" customHeight="1">
      <c r="A38" s="68" t="s">
        <v>75</v>
      </c>
      <c r="B38" s="83">
        <f>B37*B36</f>
        <v>416</v>
      </c>
      <c r="C38" s="83">
        <f>C37*C36</f>
        <v>416</v>
      </c>
      <c r="D38" s="83">
        <f>D37*D36</f>
        <v>0</v>
      </c>
      <c r="E38" s="243"/>
      <c r="F38" s="83">
        <f>F37*F36</f>
        <v>416</v>
      </c>
      <c r="G38" s="83">
        <f>G37*G36</f>
        <v>416</v>
      </c>
      <c r="H38" s="83">
        <f>H37*H36</f>
        <v>416</v>
      </c>
      <c r="I38" s="243"/>
      <c r="J38" s="83">
        <f>J37*J36</f>
        <v>396</v>
      </c>
      <c r="K38" s="83">
        <f>K37*K36</f>
        <v>416</v>
      </c>
      <c r="L38" s="83">
        <f>L37*L36</f>
        <v>416</v>
      </c>
      <c r="M38" s="243"/>
      <c r="N38" s="83">
        <f>N37*N36</f>
        <v>0</v>
      </c>
      <c r="O38" s="83">
        <f>O37*O36</f>
        <v>0</v>
      </c>
      <c r="P38" s="83">
        <f>P37*P36</f>
        <v>0</v>
      </c>
      <c r="Q38" s="243"/>
      <c r="R38" s="142"/>
      <c r="S38" s="14"/>
    </row>
    <row r="39" spans="1:19" s="43" customFormat="1" ht="15" customHeight="1">
      <c r="A39" s="58" t="s">
        <v>79</v>
      </c>
      <c r="B39" s="86">
        <f>B34+B28+B38</f>
        <v>1664</v>
      </c>
      <c r="C39" s="86">
        <f>C34+C28+C38</f>
        <v>1040</v>
      </c>
      <c r="D39" s="86">
        <f>D34+D28+D38</f>
        <v>416</v>
      </c>
      <c r="E39" s="245"/>
      <c r="F39" s="86">
        <f>F34+F28+F38</f>
        <v>2080</v>
      </c>
      <c r="G39" s="86">
        <f>G34+G28+G38</f>
        <v>2080</v>
      </c>
      <c r="H39" s="86">
        <f>H34+H28+H38</f>
        <v>1872</v>
      </c>
      <c r="I39" s="245"/>
      <c r="J39" s="86">
        <f>J34+J28+J38</f>
        <v>1980</v>
      </c>
      <c r="K39" s="86">
        <f>K34+K28+K38</f>
        <v>2080</v>
      </c>
      <c r="L39" s="86">
        <f>L34+L28+L38</f>
        <v>2080</v>
      </c>
      <c r="M39" s="245"/>
      <c r="N39" s="86" t="e">
        <f>N34+N28+N38</f>
        <v>#DIV/0!</v>
      </c>
      <c r="O39" s="86" t="e">
        <f>O34+O28+O38</f>
        <v>#DIV/0!</v>
      </c>
      <c r="P39" s="86" t="e">
        <f>P34+P28+P38</f>
        <v>#DIV/0!</v>
      </c>
      <c r="Q39" s="245"/>
      <c r="R39" s="143"/>
      <c r="S39" s="17"/>
    </row>
    <row r="40" spans="1:19" s="35" customFormat="1" ht="15" customHeight="1">
      <c r="A40" s="134" t="s">
        <v>170</v>
      </c>
      <c r="B40" s="497">
        <f>D5</f>
        <v>150000</v>
      </c>
      <c r="C40" s="498"/>
      <c r="D40" s="498"/>
      <c r="E40" s="501"/>
      <c r="F40" s="497">
        <f>H5</f>
        <v>165000</v>
      </c>
      <c r="G40" s="498"/>
      <c r="H40" s="498"/>
      <c r="I40" s="501"/>
      <c r="J40" s="497">
        <f>L5</f>
        <v>150000</v>
      </c>
      <c r="K40" s="498"/>
      <c r="L40" s="498"/>
      <c r="M40" s="501"/>
      <c r="N40" s="497">
        <f>P5</f>
        <v>0</v>
      </c>
      <c r="O40" s="498"/>
      <c r="P40" s="498"/>
      <c r="Q40" s="501"/>
      <c r="R40" s="138"/>
      <c r="S40" s="34"/>
    </row>
    <row r="41" spans="1:19" s="48" customFormat="1" ht="15" customHeight="1">
      <c r="A41" s="136" t="s">
        <v>81</v>
      </c>
      <c r="B41" s="499">
        <f>D7</f>
        <v>95803.818800000008</v>
      </c>
      <c r="C41" s="500"/>
      <c r="D41" s="500"/>
      <c r="E41" s="501"/>
      <c r="F41" s="499">
        <f>H7</f>
        <v>150026.57190000001</v>
      </c>
      <c r="G41" s="500"/>
      <c r="H41" s="500"/>
      <c r="I41" s="501"/>
      <c r="J41" s="499">
        <f>L7</f>
        <v>190243.0362</v>
      </c>
      <c r="K41" s="500"/>
      <c r="L41" s="500"/>
      <c r="M41" s="501"/>
      <c r="N41" s="499">
        <f>P7</f>
        <v>0</v>
      </c>
      <c r="O41" s="500"/>
      <c r="P41" s="500"/>
      <c r="Q41" s="501"/>
      <c r="R41" s="138"/>
      <c r="S41" s="47"/>
    </row>
    <row r="42" spans="1:19" s="38" customFormat="1" ht="15" customHeight="1">
      <c r="A42" s="136" t="s">
        <v>80</v>
      </c>
      <c r="B42" s="502">
        <f>B41/B40</f>
        <v>0.63869212533333342</v>
      </c>
      <c r="C42" s="503"/>
      <c r="D42" s="503"/>
      <c r="E42" s="501"/>
      <c r="F42" s="502">
        <f>F41/F40</f>
        <v>0.90925195090909094</v>
      </c>
      <c r="G42" s="503"/>
      <c r="H42" s="503"/>
      <c r="I42" s="501"/>
      <c r="J42" s="502">
        <f>J41/J40</f>
        <v>1.2682869080000001</v>
      </c>
      <c r="K42" s="503"/>
      <c r="L42" s="503"/>
      <c r="M42" s="501"/>
      <c r="N42" s="502" t="e">
        <f>N41/N40</f>
        <v>#DIV/0!</v>
      </c>
      <c r="O42" s="503"/>
      <c r="P42" s="503"/>
      <c r="Q42" s="501"/>
      <c r="R42" s="144"/>
      <c r="S42" s="30"/>
    </row>
    <row r="43" spans="1:19" s="38" customFormat="1" ht="15" customHeight="1">
      <c r="A43" s="136" t="s">
        <v>77</v>
      </c>
      <c r="B43" s="504">
        <f>D22/2</f>
        <v>2080</v>
      </c>
      <c r="C43" s="517"/>
      <c r="D43" s="517"/>
      <c r="E43" s="501"/>
      <c r="F43" s="504">
        <f>H22/2</f>
        <v>2080</v>
      </c>
      <c r="G43" s="517"/>
      <c r="H43" s="517"/>
      <c r="I43" s="501"/>
      <c r="J43" s="504">
        <f>L22/2</f>
        <v>2080</v>
      </c>
      <c r="K43" s="517"/>
      <c r="L43" s="517"/>
      <c r="M43" s="501"/>
      <c r="N43" s="504">
        <f>P22/2</f>
        <v>2080</v>
      </c>
      <c r="O43" s="517"/>
      <c r="P43" s="517"/>
      <c r="Q43" s="501"/>
      <c r="R43" s="138"/>
      <c r="S43" s="30"/>
    </row>
    <row r="44" spans="1:19" s="21" customFormat="1" ht="15" customHeight="1">
      <c r="A44" s="90" t="s">
        <v>78</v>
      </c>
      <c r="B44" s="492">
        <f>IF(B42&lt;100%,0,IF(B42&lt;110%,0.5,IF(B42&lt;120%,0.7,1)))</f>
        <v>0</v>
      </c>
      <c r="C44" s="493"/>
      <c r="D44" s="493"/>
      <c r="E44" s="494"/>
      <c r="F44" s="492">
        <f>IF(F42&lt;100%,0,IF(F42&lt;110%,0.5,IF(F42&lt;120%,0.7,1)))</f>
        <v>0</v>
      </c>
      <c r="G44" s="493"/>
      <c r="H44" s="493"/>
      <c r="I44" s="494"/>
      <c r="J44" s="492">
        <f>IF(J42&lt;100%,0,IF(J42&lt;110%,0.5,IF(J42&lt;120%,0.7,1)))</f>
        <v>1</v>
      </c>
      <c r="K44" s="493"/>
      <c r="L44" s="493"/>
      <c r="M44" s="494"/>
      <c r="N44" s="492" t="e">
        <f>IF(N42&lt;100%,0,IF(N42&lt;110%,0.5,IF(N42&lt;120%,0.7,1)))</f>
        <v>#DIV/0!</v>
      </c>
      <c r="O44" s="493"/>
      <c r="P44" s="493"/>
      <c r="Q44" s="494"/>
      <c r="R44" s="145"/>
      <c r="S44" s="12"/>
    </row>
    <row r="45" spans="1:19" s="21" customFormat="1" ht="15" customHeight="1">
      <c r="A45" s="58" t="s">
        <v>76</v>
      </c>
      <c r="B45" s="495">
        <f>B44*B43</f>
        <v>0</v>
      </c>
      <c r="C45" s="496"/>
      <c r="D45" s="496"/>
      <c r="E45" s="494"/>
      <c r="F45" s="495">
        <f>F44*F43</f>
        <v>0</v>
      </c>
      <c r="G45" s="496"/>
      <c r="H45" s="496"/>
      <c r="I45" s="494"/>
      <c r="J45" s="495">
        <f>J44*J43</f>
        <v>2080</v>
      </c>
      <c r="K45" s="496"/>
      <c r="L45" s="496"/>
      <c r="M45" s="494"/>
      <c r="N45" s="495" t="e">
        <f>N44*N43</f>
        <v>#DIV/0!</v>
      </c>
      <c r="O45" s="496"/>
      <c r="P45" s="496"/>
      <c r="Q45" s="494"/>
      <c r="R45" s="146"/>
      <c r="S45" s="12"/>
    </row>
    <row r="46" spans="1:19" s="21" customFormat="1" ht="15" customHeight="1">
      <c r="A46" s="134" t="s">
        <v>171</v>
      </c>
      <c r="B46" s="497">
        <f>E11</f>
        <v>450000</v>
      </c>
      <c r="C46" s="498"/>
      <c r="D46" s="498"/>
      <c r="E46" s="494"/>
      <c r="F46" s="497">
        <f>I11</f>
        <v>480000</v>
      </c>
      <c r="G46" s="498"/>
      <c r="H46" s="498"/>
      <c r="I46" s="494"/>
      <c r="J46" s="497">
        <f>M11</f>
        <v>420000</v>
      </c>
      <c r="K46" s="498"/>
      <c r="L46" s="498"/>
      <c r="M46" s="494"/>
      <c r="N46" s="497">
        <f>Q11</f>
        <v>0</v>
      </c>
      <c r="O46" s="498"/>
      <c r="P46" s="498"/>
      <c r="Q46" s="494"/>
      <c r="R46" s="146"/>
      <c r="S46" s="12"/>
    </row>
    <row r="47" spans="1:19" s="21" customFormat="1" ht="15" customHeight="1">
      <c r="A47" s="136" t="s">
        <v>81</v>
      </c>
      <c r="B47" s="499">
        <f>D14</f>
        <v>364303.74</v>
      </c>
      <c r="C47" s="500"/>
      <c r="D47" s="500"/>
      <c r="E47" s="501"/>
      <c r="F47" s="499">
        <f>H14</f>
        <v>491312.76</v>
      </c>
      <c r="G47" s="500"/>
      <c r="H47" s="500"/>
      <c r="I47" s="501"/>
      <c r="J47" s="499">
        <f>L14</f>
        <v>539303.62</v>
      </c>
      <c r="K47" s="500"/>
      <c r="L47" s="500"/>
      <c r="M47" s="501"/>
      <c r="N47" s="499">
        <f>P14</f>
        <v>0</v>
      </c>
      <c r="O47" s="500"/>
      <c r="P47" s="500"/>
      <c r="Q47" s="501"/>
      <c r="R47" s="146"/>
      <c r="S47" s="12"/>
    </row>
    <row r="48" spans="1:19" s="21" customFormat="1" ht="15" customHeight="1">
      <c r="A48" s="136" t="s">
        <v>80</v>
      </c>
      <c r="B48" s="502">
        <f>B47/B46</f>
        <v>0.80956386666666669</v>
      </c>
      <c r="C48" s="503"/>
      <c r="D48" s="503"/>
      <c r="E48" s="501"/>
      <c r="F48" s="502">
        <f>F47/F46</f>
        <v>1.0235682500000001</v>
      </c>
      <c r="G48" s="503"/>
      <c r="H48" s="503"/>
      <c r="I48" s="501"/>
      <c r="J48" s="502">
        <f>J47/J46</f>
        <v>1.2840562380952381</v>
      </c>
      <c r="K48" s="503"/>
      <c r="L48" s="503"/>
      <c r="M48" s="501"/>
      <c r="N48" s="502" t="e">
        <f>N47/N46</f>
        <v>#DIV/0!</v>
      </c>
      <c r="O48" s="503"/>
      <c r="P48" s="503"/>
      <c r="Q48" s="501"/>
      <c r="R48" s="146"/>
      <c r="S48" s="12"/>
    </row>
    <row r="49" spans="1:19" s="21" customFormat="1" ht="15" customHeight="1">
      <c r="A49" s="136" t="s">
        <v>77</v>
      </c>
      <c r="B49" s="504">
        <f>D22/2</f>
        <v>2080</v>
      </c>
      <c r="C49" s="517"/>
      <c r="D49" s="517"/>
      <c r="E49" s="501"/>
      <c r="F49" s="504">
        <f>H22/2</f>
        <v>2080</v>
      </c>
      <c r="G49" s="517"/>
      <c r="H49" s="517"/>
      <c r="I49" s="501"/>
      <c r="J49" s="504">
        <f>L22/2</f>
        <v>2080</v>
      </c>
      <c r="K49" s="517"/>
      <c r="L49" s="517"/>
      <c r="M49" s="501"/>
      <c r="N49" s="504">
        <f>P22/2</f>
        <v>2080</v>
      </c>
      <c r="O49" s="517"/>
      <c r="P49" s="517"/>
      <c r="Q49" s="501"/>
      <c r="R49" s="146"/>
      <c r="S49" s="12"/>
    </row>
    <row r="50" spans="1:19" s="21" customFormat="1" ht="15" customHeight="1">
      <c r="A50" s="90" t="s">
        <v>78</v>
      </c>
      <c r="B50" s="492">
        <f>IF(B48&lt;100%,0,IF(B48&lt;110%,0.5,IF(B48&lt;120%,0.7,1)))</f>
        <v>0</v>
      </c>
      <c r="C50" s="493"/>
      <c r="D50" s="493"/>
      <c r="E50" s="494"/>
      <c r="F50" s="492">
        <f>IF(F48&lt;100%,0,IF(F48&lt;110%,0.5,IF(F48&lt;120%,0.7,1)))</f>
        <v>0.5</v>
      </c>
      <c r="G50" s="493"/>
      <c r="H50" s="493"/>
      <c r="I50" s="494"/>
      <c r="J50" s="492">
        <f>IF(J48&lt;100%,0,IF(J48&lt;110%,0.5,IF(J48&lt;120%,0.7,1)))</f>
        <v>1</v>
      </c>
      <c r="K50" s="493"/>
      <c r="L50" s="493"/>
      <c r="M50" s="494"/>
      <c r="N50" s="492" t="e">
        <f>IF(N48&lt;100%,0,IF(N48&lt;110%,0.5,IF(N48&lt;120%,0.7,1)))</f>
        <v>#DIV/0!</v>
      </c>
      <c r="O50" s="493"/>
      <c r="P50" s="493"/>
      <c r="Q50" s="494"/>
      <c r="R50" s="146"/>
      <c r="S50" s="12"/>
    </row>
    <row r="51" spans="1:19" s="21" customFormat="1" ht="15" customHeight="1">
      <c r="A51" s="58" t="s">
        <v>76</v>
      </c>
      <c r="B51" s="495">
        <f>B50*B49</f>
        <v>0</v>
      </c>
      <c r="C51" s="496"/>
      <c r="D51" s="496"/>
      <c r="E51" s="494"/>
      <c r="F51" s="495">
        <f>F50*F49</f>
        <v>1040</v>
      </c>
      <c r="G51" s="496"/>
      <c r="H51" s="496"/>
      <c r="I51" s="494"/>
      <c r="J51" s="495">
        <f>J50*J49</f>
        <v>2080</v>
      </c>
      <c r="K51" s="496"/>
      <c r="L51" s="496"/>
      <c r="M51" s="494"/>
      <c r="N51" s="495" t="e">
        <f>N50*N49</f>
        <v>#DIV/0!</v>
      </c>
      <c r="O51" s="496"/>
      <c r="P51" s="496"/>
      <c r="Q51" s="494"/>
      <c r="R51" s="146"/>
      <c r="S51" s="12"/>
    </row>
    <row r="52" spans="1:19" s="21" customFormat="1" ht="15" customHeight="1">
      <c r="A52" s="65"/>
      <c r="B52" s="66"/>
      <c r="C52" s="66"/>
      <c r="D52" s="66"/>
      <c r="E52" s="148"/>
      <c r="F52" s="66"/>
      <c r="G52" s="66"/>
      <c r="H52" s="66"/>
      <c r="I52" s="148"/>
      <c r="J52" s="66"/>
      <c r="K52" s="66"/>
      <c r="L52" s="66"/>
      <c r="M52" s="148"/>
      <c r="N52" s="66"/>
      <c r="O52" s="66"/>
      <c r="P52" s="66"/>
      <c r="Q52" s="148"/>
      <c r="R52" s="149"/>
      <c r="S52" s="12"/>
    </row>
    <row r="53" spans="1:19" s="21" customFormat="1" ht="15" customHeight="1">
      <c r="A53" s="212" t="s">
        <v>27</v>
      </c>
      <c r="B53" s="116" t="s">
        <v>7</v>
      </c>
      <c r="C53" s="116" t="s">
        <v>8</v>
      </c>
      <c r="D53" s="116" t="s">
        <v>9</v>
      </c>
      <c r="E53" s="227" t="s">
        <v>173</v>
      </c>
      <c r="F53" s="116" t="s">
        <v>4</v>
      </c>
      <c r="G53" s="116" t="s">
        <v>5</v>
      </c>
      <c r="H53" s="116" t="s">
        <v>6</v>
      </c>
      <c r="I53" s="227" t="s">
        <v>172</v>
      </c>
      <c r="J53" s="116" t="s">
        <v>1</v>
      </c>
      <c r="K53" s="116" t="s">
        <v>2</v>
      </c>
      <c r="L53" s="116" t="s">
        <v>3</v>
      </c>
      <c r="M53" s="227" t="s">
        <v>159</v>
      </c>
      <c r="N53" s="116" t="s">
        <v>10</v>
      </c>
      <c r="O53" s="116" t="s">
        <v>11</v>
      </c>
      <c r="P53" s="116" t="s">
        <v>12</v>
      </c>
      <c r="Q53" s="227" t="s">
        <v>174</v>
      </c>
      <c r="R53" s="116" t="s">
        <v>175</v>
      </c>
      <c r="S53" s="12"/>
    </row>
    <row r="54" spans="1:19" s="21" customFormat="1" ht="15" customHeight="1">
      <c r="A54" s="150" t="s">
        <v>36</v>
      </c>
      <c r="B54" s="117"/>
      <c r="C54" s="117"/>
      <c r="D54" s="117"/>
      <c r="E54" s="228">
        <f>SUM(B54:D54)</f>
        <v>0</v>
      </c>
      <c r="F54" s="117"/>
      <c r="G54" s="117"/>
      <c r="H54" s="117"/>
      <c r="I54" s="228">
        <f>SUM(F54:H54)</f>
        <v>0</v>
      </c>
      <c r="J54" s="117"/>
      <c r="K54" s="117"/>
      <c r="L54" s="117"/>
      <c r="M54" s="228">
        <f>SUM(J54:L54)</f>
        <v>0</v>
      </c>
      <c r="N54" s="117"/>
      <c r="O54" s="117"/>
      <c r="P54" s="117"/>
      <c r="Q54" s="228">
        <f>SUM(N54:P54)</f>
        <v>0</v>
      </c>
      <c r="R54" s="118">
        <f t="shared" ref="R54:R67" si="12">M54+I54+E54+Q54</f>
        <v>0</v>
      </c>
      <c r="S54" s="12"/>
    </row>
    <row r="55" spans="1:19" s="21" customFormat="1" ht="15" customHeight="1">
      <c r="A55" s="150" t="s">
        <v>37</v>
      </c>
      <c r="B55" s="117"/>
      <c r="C55" s="117"/>
      <c r="D55" s="117"/>
      <c r="E55" s="228">
        <f t="shared" ref="E55:E67" si="13">SUM(B55:D55)</f>
        <v>0</v>
      </c>
      <c r="F55" s="117">
        <v>1</v>
      </c>
      <c r="G55" s="117"/>
      <c r="H55" s="117"/>
      <c r="I55" s="228">
        <f t="shared" ref="I55:I67" si="14">SUM(F55:H55)</f>
        <v>1</v>
      </c>
      <c r="J55" s="117"/>
      <c r="K55" s="117"/>
      <c r="L55" s="117"/>
      <c r="M55" s="228">
        <f t="shared" ref="M55:M67" si="15">SUM(J55:L55)</f>
        <v>0</v>
      </c>
      <c r="N55" s="117"/>
      <c r="O55" s="117"/>
      <c r="P55" s="117"/>
      <c r="Q55" s="228">
        <f t="shared" ref="Q55:Q67" si="16">SUM(N55:P55)</f>
        <v>0</v>
      </c>
      <c r="R55" s="118">
        <f t="shared" si="12"/>
        <v>1</v>
      </c>
      <c r="S55" s="12"/>
    </row>
    <row r="56" spans="1:19" s="21" customFormat="1" ht="15" customHeight="1">
      <c r="A56" s="150" t="s">
        <v>83</v>
      </c>
      <c r="B56" s="117"/>
      <c r="C56" s="117"/>
      <c r="D56" s="117"/>
      <c r="E56" s="228">
        <f t="shared" si="13"/>
        <v>0</v>
      </c>
      <c r="F56" s="117"/>
      <c r="G56" s="117">
        <v>1</v>
      </c>
      <c r="H56" s="117"/>
      <c r="I56" s="228">
        <f t="shared" si="14"/>
        <v>1</v>
      </c>
      <c r="J56" s="117"/>
      <c r="K56" s="117"/>
      <c r="L56" s="117"/>
      <c r="M56" s="228">
        <f t="shared" si="15"/>
        <v>0</v>
      </c>
      <c r="N56" s="117"/>
      <c r="O56" s="117"/>
      <c r="P56" s="117"/>
      <c r="Q56" s="228">
        <f t="shared" si="16"/>
        <v>0</v>
      </c>
      <c r="R56" s="118">
        <f t="shared" si="12"/>
        <v>1</v>
      </c>
      <c r="S56" s="12"/>
    </row>
    <row r="57" spans="1:19" s="53" customFormat="1" ht="15" customHeight="1">
      <c r="A57" s="150" t="s">
        <v>38</v>
      </c>
      <c r="B57" s="117"/>
      <c r="C57" s="117"/>
      <c r="D57" s="117"/>
      <c r="E57" s="228">
        <f t="shared" si="13"/>
        <v>0</v>
      </c>
      <c r="F57" s="117"/>
      <c r="G57" s="117"/>
      <c r="H57" s="117"/>
      <c r="I57" s="228">
        <f t="shared" si="14"/>
        <v>0</v>
      </c>
      <c r="J57" s="117"/>
      <c r="K57" s="117"/>
      <c r="L57" s="117"/>
      <c r="M57" s="228">
        <f t="shared" si="15"/>
        <v>0</v>
      </c>
      <c r="N57" s="117"/>
      <c r="O57" s="117"/>
      <c r="P57" s="117"/>
      <c r="Q57" s="228">
        <f t="shared" si="16"/>
        <v>0</v>
      </c>
      <c r="R57" s="118">
        <f t="shared" si="12"/>
        <v>0</v>
      </c>
    </row>
    <row r="58" spans="1:19" s="53" customFormat="1" ht="15" customHeight="1">
      <c r="A58" s="150" t="s">
        <v>23</v>
      </c>
      <c r="B58" s="117"/>
      <c r="C58" s="117"/>
      <c r="D58" s="117"/>
      <c r="E58" s="228">
        <f t="shared" si="13"/>
        <v>0</v>
      </c>
      <c r="F58" s="117"/>
      <c r="G58" s="117"/>
      <c r="H58" s="117"/>
      <c r="I58" s="228">
        <f t="shared" si="14"/>
        <v>0</v>
      </c>
      <c r="J58" s="117">
        <v>1</v>
      </c>
      <c r="K58" s="117"/>
      <c r="L58" s="117"/>
      <c r="M58" s="228">
        <f t="shared" si="15"/>
        <v>1</v>
      </c>
      <c r="N58" s="117"/>
      <c r="O58" s="117"/>
      <c r="P58" s="117"/>
      <c r="Q58" s="228">
        <f t="shared" si="16"/>
        <v>0</v>
      </c>
      <c r="R58" s="118">
        <f t="shared" si="12"/>
        <v>1</v>
      </c>
    </row>
    <row r="59" spans="1:19" s="53" customFormat="1" ht="15" customHeight="1">
      <c r="A59" s="150" t="s">
        <v>29</v>
      </c>
      <c r="B59" s="117"/>
      <c r="C59" s="117"/>
      <c r="D59" s="117"/>
      <c r="E59" s="228">
        <f t="shared" si="13"/>
        <v>0</v>
      </c>
      <c r="F59" s="117"/>
      <c r="G59" s="117"/>
      <c r="H59" s="117"/>
      <c r="I59" s="228">
        <f t="shared" si="14"/>
        <v>0</v>
      </c>
      <c r="J59" s="117"/>
      <c r="K59" s="117"/>
      <c r="L59" s="117"/>
      <c r="M59" s="228">
        <f t="shared" si="15"/>
        <v>0</v>
      </c>
      <c r="N59" s="117"/>
      <c r="O59" s="117"/>
      <c r="P59" s="117"/>
      <c r="Q59" s="228">
        <f t="shared" si="16"/>
        <v>0</v>
      </c>
      <c r="R59" s="118">
        <f t="shared" si="12"/>
        <v>0</v>
      </c>
    </row>
    <row r="60" spans="1:19" s="53" customFormat="1" ht="15" customHeight="1">
      <c r="A60" s="150" t="s">
        <v>24</v>
      </c>
      <c r="B60" s="117"/>
      <c r="C60" s="117"/>
      <c r="D60" s="117"/>
      <c r="E60" s="228">
        <f t="shared" si="13"/>
        <v>0</v>
      </c>
      <c r="F60" s="117"/>
      <c r="G60" s="117"/>
      <c r="H60" s="117"/>
      <c r="I60" s="228">
        <f t="shared" si="14"/>
        <v>0</v>
      </c>
      <c r="J60" s="117"/>
      <c r="K60" s="117"/>
      <c r="L60" s="117"/>
      <c r="M60" s="228">
        <f t="shared" si="15"/>
        <v>0</v>
      </c>
      <c r="N60" s="117"/>
      <c r="O60" s="117"/>
      <c r="P60" s="117"/>
      <c r="Q60" s="228">
        <f t="shared" si="16"/>
        <v>0</v>
      </c>
      <c r="R60" s="118">
        <f t="shared" si="12"/>
        <v>0</v>
      </c>
    </row>
    <row r="61" spans="1:19" s="53" customFormat="1" ht="15" customHeight="1">
      <c r="A61" s="150" t="s">
        <v>28</v>
      </c>
      <c r="B61" s="117"/>
      <c r="C61" s="117"/>
      <c r="D61" s="117"/>
      <c r="E61" s="228">
        <f t="shared" si="13"/>
        <v>0</v>
      </c>
      <c r="F61" s="117"/>
      <c r="G61" s="117"/>
      <c r="H61" s="117"/>
      <c r="I61" s="228">
        <f t="shared" si="14"/>
        <v>0</v>
      </c>
      <c r="J61" s="117"/>
      <c r="K61" s="117"/>
      <c r="L61" s="117"/>
      <c r="M61" s="228">
        <f t="shared" si="15"/>
        <v>0</v>
      </c>
      <c r="N61" s="117"/>
      <c r="O61" s="117"/>
      <c r="P61" s="117"/>
      <c r="Q61" s="228">
        <f t="shared" si="16"/>
        <v>0</v>
      </c>
      <c r="R61" s="118">
        <f t="shared" si="12"/>
        <v>0</v>
      </c>
    </row>
    <row r="62" spans="1:19" ht="15" customHeight="1">
      <c r="A62" s="150" t="s">
        <v>216</v>
      </c>
      <c r="B62" s="117"/>
      <c r="C62" s="117">
        <v>1</v>
      </c>
      <c r="D62" s="117"/>
      <c r="E62" s="228">
        <f t="shared" si="13"/>
        <v>1</v>
      </c>
      <c r="F62" s="117"/>
      <c r="G62" s="117"/>
      <c r="H62" s="117"/>
      <c r="I62" s="228">
        <f t="shared" si="14"/>
        <v>0</v>
      </c>
      <c r="J62" s="117"/>
      <c r="K62" s="117"/>
      <c r="L62" s="117"/>
      <c r="M62" s="228">
        <f t="shared" si="15"/>
        <v>0</v>
      </c>
      <c r="N62" s="117"/>
      <c r="O62" s="117"/>
      <c r="P62" s="117"/>
      <c r="Q62" s="228">
        <f t="shared" si="16"/>
        <v>0</v>
      </c>
      <c r="R62" s="118">
        <f t="shared" si="12"/>
        <v>1</v>
      </c>
      <c r="S62" s="21"/>
    </row>
    <row r="63" spans="1:19" ht="15" customHeight="1">
      <c r="A63" s="150" t="s">
        <v>247</v>
      </c>
      <c r="B63" s="117"/>
      <c r="C63" s="117">
        <v>1</v>
      </c>
      <c r="D63" s="117"/>
      <c r="E63" s="228">
        <f t="shared" ref="E63" si="17">SUM(B63:D63)</f>
        <v>1</v>
      </c>
      <c r="F63" s="117">
        <v>1</v>
      </c>
      <c r="G63" s="117"/>
      <c r="H63" s="117"/>
      <c r="I63" s="228">
        <f t="shared" ref="I63" si="18">SUM(F63:H63)</f>
        <v>1</v>
      </c>
      <c r="J63" s="117"/>
      <c r="K63" s="117"/>
      <c r="L63" s="117"/>
      <c r="M63" s="228">
        <f t="shared" ref="M63" si="19">SUM(J63:L63)</f>
        <v>0</v>
      </c>
      <c r="N63" s="117"/>
      <c r="O63" s="117"/>
      <c r="P63" s="117"/>
      <c r="Q63" s="228">
        <f t="shared" ref="Q63" si="20">SUM(N63:P63)</f>
        <v>0</v>
      </c>
      <c r="R63" s="118">
        <f t="shared" si="12"/>
        <v>2</v>
      </c>
      <c r="S63" s="21"/>
    </row>
    <row r="64" spans="1:19" s="53" customFormat="1" ht="15" customHeight="1">
      <c r="A64" s="150" t="s">
        <v>25</v>
      </c>
      <c r="B64" s="117"/>
      <c r="C64" s="117"/>
      <c r="D64" s="117"/>
      <c r="E64" s="228">
        <f t="shared" si="13"/>
        <v>0</v>
      </c>
      <c r="F64" s="117"/>
      <c r="G64" s="117"/>
      <c r="H64" s="117"/>
      <c r="I64" s="228">
        <f t="shared" si="14"/>
        <v>0</v>
      </c>
      <c r="J64" s="117"/>
      <c r="K64" s="117"/>
      <c r="L64" s="117"/>
      <c r="M64" s="228">
        <f t="shared" si="15"/>
        <v>0</v>
      </c>
      <c r="N64" s="117"/>
      <c r="O64" s="117"/>
      <c r="P64" s="117"/>
      <c r="Q64" s="228">
        <f t="shared" si="16"/>
        <v>0</v>
      </c>
      <c r="R64" s="118">
        <f t="shared" si="12"/>
        <v>0</v>
      </c>
    </row>
    <row r="65" spans="1:19" s="53" customFormat="1" ht="15" customHeight="1">
      <c r="A65" s="150" t="s">
        <v>84</v>
      </c>
      <c r="B65" s="117"/>
      <c r="C65" s="117"/>
      <c r="D65" s="117"/>
      <c r="E65" s="228">
        <f t="shared" si="13"/>
        <v>0</v>
      </c>
      <c r="F65" s="117"/>
      <c r="G65" s="117"/>
      <c r="H65" s="117">
        <v>2</v>
      </c>
      <c r="I65" s="228">
        <f t="shared" si="14"/>
        <v>2</v>
      </c>
      <c r="J65" s="117"/>
      <c r="K65" s="117"/>
      <c r="L65" s="117"/>
      <c r="M65" s="228">
        <f t="shared" si="15"/>
        <v>0</v>
      </c>
      <c r="N65" s="117"/>
      <c r="O65" s="117"/>
      <c r="P65" s="117"/>
      <c r="Q65" s="228">
        <f t="shared" si="16"/>
        <v>0</v>
      </c>
      <c r="R65" s="118">
        <f t="shared" si="12"/>
        <v>2</v>
      </c>
    </row>
    <row r="66" spans="1:19" s="53" customFormat="1" ht="15" customHeight="1">
      <c r="A66" s="150" t="s">
        <v>35</v>
      </c>
      <c r="B66" s="117"/>
      <c r="C66" s="117"/>
      <c r="D66" s="117"/>
      <c r="E66" s="228">
        <f t="shared" si="13"/>
        <v>0</v>
      </c>
      <c r="F66" s="117"/>
      <c r="G66" s="117"/>
      <c r="H66" s="117"/>
      <c r="I66" s="228">
        <f t="shared" si="14"/>
        <v>0</v>
      </c>
      <c r="J66" s="117"/>
      <c r="K66" s="117"/>
      <c r="L66" s="117"/>
      <c r="M66" s="228">
        <f t="shared" si="15"/>
        <v>0</v>
      </c>
      <c r="N66" s="117"/>
      <c r="O66" s="117"/>
      <c r="P66" s="117"/>
      <c r="Q66" s="228">
        <f t="shared" si="16"/>
        <v>0</v>
      </c>
      <c r="R66" s="118">
        <f t="shared" si="12"/>
        <v>0</v>
      </c>
    </row>
    <row r="67" spans="1:19" s="53" customFormat="1" ht="15" customHeight="1">
      <c r="A67" s="150" t="s">
        <v>26</v>
      </c>
      <c r="B67" s="117">
        <f>SUM(B54:B66)</f>
        <v>0</v>
      </c>
      <c r="C67" s="117">
        <f>SUM(C54:C66)</f>
        <v>2</v>
      </c>
      <c r="D67" s="117">
        <f>SUM(D54:D66)</f>
        <v>0</v>
      </c>
      <c r="E67" s="228">
        <f t="shared" si="13"/>
        <v>2</v>
      </c>
      <c r="F67" s="117">
        <f>SUM(F54:F66)</f>
        <v>2</v>
      </c>
      <c r="G67" s="117">
        <f>SUM(G54:G66)</f>
        <v>1</v>
      </c>
      <c r="H67" s="117">
        <f>SUM(H54:H66)</f>
        <v>2</v>
      </c>
      <c r="I67" s="228">
        <f t="shared" si="14"/>
        <v>5</v>
      </c>
      <c r="J67" s="117">
        <f>SUM(J54:J66)</f>
        <v>1</v>
      </c>
      <c r="K67" s="117">
        <f>SUM(K54:K66)</f>
        <v>0</v>
      </c>
      <c r="L67" s="117">
        <f>SUM(L54:L66)</f>
        <v>0</v>
      </c>
      <c r="M67" s="228">
        <f t="shared" si="15"/>
        <v>1</v>
      </c>
      <c r="N67" s="117">
        <f>SUM(N54:N66)</f>
        <v>0</v>
      </c>
      <c r="O67" s="117">
        <f>SUM(O54:O66)</f>
        <v>0</v>
      </c>
      <c r="P67" s="117">
        <f>SUM(P54:P66)</f>
        <v>0</v>
      </c>
      <c r="Q67" s="228">
        <f t="shared" si="16"/>
        <v>0</v>
      </c>
      <c r="R67" s="118">
        <f t="shared" si="12"/>
        <v>8</v>
      </c>
    </row>
    <row r="68" spans="1:19" s="12" customFormat="1" ht="18" customHeight="1" thickBot="1">
      <c r="A68" s="151"/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</row>
    <row r="69" spans="1:19" ht="13.5" thickBot="1">
      <c r="A69" s="179" t="s">
        <v>115</v>
      </c>
      <c r="B69" s="180" t="s">
        <v>7</v>
      </c>
      <c r="C69" s="180" t="s">
        <v>8</v>
      </c>
      <c r="D69" s="180" t="s">
        <v>9</v>
      </c>
      <c r="E69" s="180" t="s">
        <v>173</v>
      </c>
      <c r="F69" s="180" t="s">
        <v>4</v>
      </c>
      <c r="G69" s="180" t="s">
        <v>5</v>
      </c>
      <c r="H69" s="180" t="s">
        <v>6</v>
      </c>
      <c r="I69" s="180" t="s">
        <v>172</v>
      </c>
      <c r="J69" s="180" t="s">
        <v>1</v>
      </c>
      <c r="K69" s="180" t="s">
        <v>2</v>
      </c>
      <c r="L69" s="180" t="s">
        <v>3</v>
      </c>
      <c r="M69" s="169" t="s">
        <v>183</v>
      </c>
      <c r="N69" s="180" t="s">
        <v>116</v>
      </c>
      <c r="O69" s="180" t="s">
        <v>11</v>
      </c>
      <c r="P69" s="180" t="s">
        <v>12</v>
      </c>
      <c r="Q69" s="180" t="s">
        <v>174</v>
      </c>
      <c r="R69" s="169" t="s">
        <v>117</v>
      </c>
    </row>
    <row r="70" spans="1:19" ht="13.5" thickTop="1">
      <c r="A70" s="181" t="s">
        <v>118</v>
      </c>
      <c r="B70" s="172">
        <v>2</v>
      </c>
      <c r="C70" s="172">
        <v>1</v>
      </c>
      <c r="D70" s="172"/>
      <c r="E70" s="260">
        <f>SUM(B70:D70)</f>
        <v>3</v>
      </c>
      <c r="F70" s="172">
        <v>1</v>
      </c>
      <c r="G70" s="172">
        <v>0</v>
      </c>
      <c r="H70" s="172">
        <v>0</v>
      </c>
      <c r="I70" s="260">
        <f>SUM(F70:H70)</f>
        <v>1</v>
      </c>
      <c r="J70" s="172">
        <v>0</v>
      </c>
      <c r="K70" s="172">
        <v>1</v>
      </c>
      <c r="L70" s="172">
        <v>1</v>
      </c>
      <c r="M70" s="260">
        <f>SUM(J70:L70)</f>
        <v>2</v>
      </c>
      <c r="N70" s="172"/>
      <c r="O70" s="172"/>
      <c r="P70" s="172"/>
      <c r="Q70" s="260">
        <f>SUM(N70:P70)</f>
        <v>0</v>
      </c>
      <c r="R70" s="260">
        <f>M70+I70+E70+Q70</f>
        <v>6</v>
      </c>
      <c r="S70" s="71"/>
    </row>
    <row r="71" spans="1:19">
      <c r="A71" s="182" t="s">
        <v>119</v>
      </c>
      <c r="B71" s="173">
        <v>0</v>
      </c>
      <c r="C71" s="173">
        <v>0</v>
      </c>
      <c r="D71" s="173"/>
      <c r="E71" s="260">
        <f>SUM(B71:D71)</f>
        <v>0</v>
      </c>
      <c r="F71" s="173">
        <v>0</v>
      </c>
      <c r="G71" s="173">
        <v>0</v>
      </c>
      <c r="H71" s="173">
        <v>1</v>
      </c>
      <c r="I71" s="260">
        <f>SUM(F71:H71)</f>
        <v>1</v>
      </c>
      <c r="J71" s="173">
        <v>0</v>
      </c>
      <c r="K71" s="173">
        <v>0</v>
      </c>
      <c r="L71" s="173">
        <v>0</v>
      </c>
      <c r="M71" s="260">
        <f>SUM(J71:L71)</f>
        <v>0</v>
      </c>
      <c r="N71" s="173"/>
      <c r="O71" s="173"/>
      <c r="P71" s="173"/>
      <c r="Q71" s="260">
        <f>SUM(N71:P71)</f>
        <v>0</v>
      </c>
      <c r="R71" s="260">
        <f>M71+I71+E71+Q71</f>
        <v>1</v>
      </c>
      <c r="S71" s="71"/>
    </row>
    <row r="72" spans="1:19">
      <c r="A72" s="182" t="s">
        <v>120</v>
      </c>
      <c r="B72" s="173">
        <v>46</v>
      </c>
      <c r="C72" s="173">
        <v>47</v>
      </c>
      <c r="D72" s="173"/>
      <c r="E72" s="261"/>
      <c r="F72" s="173">
        <v>43</v>
      </c>
      <c r="G72" s="173">
        <v>43</v>
      </c>
      <c r="H72" s="173">
        <v>44</v>
      </c>
      <c r="I72" s="261"/>
      <c r="J72" s="173">
        <v>39</v>
      </c>
      <c r="K72" s="173">
        <v>41</v>
      </c>
      <c r="L72" s="173">
        <v>42</v>
      </c>
      <c r="M72" s="261"/>
      <c r="N72" s="173"/>
      <c r="O72" s="173"/>
      <c r="P72" s="173"/>
      <c r="Q72" s="261"/>
      <c r="R72" s="261"/>
      <c r="S72" s="71"/>
    </row>
    <row r="73" spans="1:19">
      <c r="A73" s="182" t="s">
        <v>121</v>
      </c>
      <c r="B73" s="173">
        <v>26</v>
      </c>
      <c r="C73" s="173">
        <v>26</v>
      </c>
      <c r="D73" s="173"/>
      <c r="E73" s="261"/>
      <c r="F73" s="173">
        <v>36</v>
      </c>
      <c r="G73" s="173">
        <v>32</v>
      </c>
      <c r="H73" s="173">
        <v>27</v>
      </c>
      <c r="I73" s="261"/>
      <c r="J73" s="173">
        <v>34</v>
      </c>
      <c r="K73" s="173">
        <v>36</v>
      </c>
      <c r="L73" s="173">
        <v>34</v>
      </c>
      <c r="M73" s="261"/>
      <c r="N73" s="173"/>
      <c r="O73" s="173"/>
      <c r="P73" s="173"/>
      <c r="Q73" s="261"/>
      <c r="R73" s="261"/>
      <c r="S73" s="71"/>
    </row>
    <row r="74" spans="1:19">
      <c r="A74" s="182" t="s">
        <v>182</v>
      </c>
      <c r="B74" s="173">
        <v>4</v>
      </c>
      <c r="C74" s="173">
        <v>4</v>
      </c>
      <c r="D74" s="173"/>
      <c r="E74" s="261"/>
      <c r="F74" s="173">
        <v>4</v>
      </c>
      <c r="G74" s="173">
        <v>4</v>
      </c>
      <c r="H74" s="173">
        <v>4</v>
      </c>
      <c r="I74" s="261"/>
      <c r="J74" s="173">
        <v>8</v>
      </c>
      <c r="K74" s="173">
        <v>7</v>
      </c>
      <c r="L74" s="173">
        <v>5</v>
      </c>
      <c r="M74" s="261"/>
      <c r="N74" s="173"/>
      <c r="O74" s="173"/>
      <c r="P74" s="173"/>
      <c r="Q74" s="261"/>
      <c r="R74" s="261"/>
      <c r="S74" s="71"/>
    </row>
    <row r="75" spans="1:19">
      <c r="A75" s="182" t="s">
        <v>122</v>
      </c>
      <c r="B75" s="183">
        <f t="shared" ref="B75:C75" si="21">SUM(B72:B74)</f>
        <v>76</v>
      </c>
      <c r="C75" s="183">
        <f t="shared" si="21"/>
        <v>77</v>
      </c>
      <c r="D75" s="183"/>
      <c r="E75" s="262"/>
      <c r="F75" s="183">
        <f t="shared" ref="F75:H75" si="22">SUM(F72:F74)</f>
        <v>83</v>
      </c>
      <c r="G75" s="183">
        <f t="shared" si="22"/>
        <v>79</v>
      </c>
      <c r="H75" s="183">
        <f t="shared" si="22"/>
        <v>75</v>
      </c>
      <c r="I75" s="262"/>
      <c r="J75" s="183">
        <f t="shared" ref="J75:L75" si="23">SUM(J72:J74)</f>
        <v>81</v>
      </c>
      <c r="K75" s="183">
        <f t="shared" si="23"/>
        <v>84</v>
      </c>
      <c r="L75" s="183">
        <f t="shared" si="23"/>
        <v>81</v>
      </c>
      <c r="M75" s="262"/>
      <c r="N75" s="183"/>
      <c r="O75" s="183"/>
      <c r="P75" s="183"/>
      <c r="Q75" s="262"/>
      <c r="R75" s="262"/>
      <c r="S75" s="71"/>
    </row>
    <row r="76" spans="1:19" ht="13.5" thickBot="1">
      <c r="A76" s="184" t="s">
        <v>123</v>
      </c>
      <c r="B76" s="174">
        <v>0</v>
      </c>
      <c r="C76" s="174">
        <v>2</v>
      </c>
      <c r="D76" s="174"/>
      <c r="E76" s="260">
        <f>SUM(B76:D76)</f>
        <v>2</v>
      </c>
      <c r="F76" s="174">
        <v>2</v>
      </c>
      <c r="G76" s="174">
        <v>1</v>
      </c>
      <c r="H76" s="174">
        <v>2</v>
      </c>
      <c r="I76" s="260">
        <f>SUM(F76:H76)</f>
        <v>5</v>
      </c>
      <c r="J76" s="174">
        <v>1</v>
      </c>
      <c r="K76" s="174">
        <v>0</v>
      </c>
      <c r="L76" s="174">
        <v>0</v>
      </c>
      <c r="M76" s="260">
        <f>SUM(J76:L76)</f>
        <v>1</v>
      </c>
      <c r="N76" s="174"/>
      <c r="O76" s="174"/>
      <c r="P76" s="174"/>
      <c r="Q76" s="260">
        <f>SUM(N76:P76)</f>
        <v>0</v>
      </c>
      <c r="R76" s="260">
        <f>M76+I76+E76+Q76</f>
        <v>8</v>
      </c>
      <c r="S76" s="71"/>
    </row>
    <row r="77" spans="1:19" ht="13.5" thickTop="1">
      <c r="A77" s="185" t="s">
        <v>185</v>
      </c>
      <c r="B77" s="175">
        <v>13</v>
      </c>
      <c r="C77" s="175">
        <v>30</v>
      </c>
      <c r="D77" s="175"/>
      <c r="E77" s="260">
        <f>SUM(B77:D77)</f>
        <v>43</v>
      </c>
      <c r="F77" s="175">
        <v>34</v>
      </c>
      <c r="G77" s="175">
        <v>32</v>
      </c>
      <c r="H77" s="175">
        <v>17</v>
      </c>
      <c r="I77" s="260">
        <f>SUM(F77:H77)</f>
        <v>83</v>
      </c>
      <c r="J77" s="175">
        <v>25</v>
      </c>
      <c r="K77" s="175">
        <v>30</v>
      </c>
      <c r="L77" s="175">
        <v>32</v>
      </c>
      <c r="M77" s="260">
        <f>SUM(J77:L77)</f>
        <v>87</v>
      </c>
      <c r="N77" s="175"/>
      <c r="O77" s="175"/>
      <c r="P77" s="175"/>
      <c r="Q77" s="260">
        <f>SUM(N77:P77)</f>
        <v>0</v>
      </c>
      <c r="R77" s="260">
        <f>M77+I77+E77+Q77</f>
        <v>213</v>
      </c>
      <c r="S77" s="71"/>
    </row>
    <row r="78" spans="1:19">
      <c r="A78" s="182" t="s">
        <v>124</v>
      </c>
      <c r="B78" s="173">
        <v>7</v>
      </c>
      <c r="C78" s="173">
        <v>12</v>
      </c>
      <c r="D78" s="173"/>
      <c r="E78" s="263"/>
      <c r="F78" s="173">
        <v>42</v>
      </c>
      <c r="G78" s="173">
        <v>44</v>
      </c>
      <c r="H78" s="173">
        <v>15</v>
      </c>
      <c r="I78" s="263"/>
      <c r="J78" s="173">
        <v>20</v>
      </c>
      <c r="K78" s="173">
        <v>37</v>
      </c>
      <c r="L78" s="173">
        <v>40</v>
      </c>
      <c r="M78" s="263"/>
      <c r="N78" s="173"/>
      <c r="O78" s="173"/>
      <c r="P78" s="173"/>
      <c r="Q78" s="263"/>
      <c r="R78" s="263"/>
      <c r="S78" s="71"/>
    </row>
    <row r="79" spans="1:19">
      <c r="A79" s="182" t="s">
        <v>125</v>
      </c>
      <c r="B79" s="173">
        <v>9</v>
      </c>
      <c r="C79" s="173">
        <v>18</v>
      </c>
      <c r="D79" s="173"/>
      <c r="E79" s="264"/>
      <c r="F79" s="173">
        <v>13</v>
      </c>
      <c r="G79" s="173">
        <v>16</v>
      </c>
      <c r="H79" s="173">
        <v>14</v>
      </c>
      <c r="I79" s="264"/>
      <c r="J79" s="173">
        <v>6</v>
      </c>
      <c r="K79" s="173">
        <v>3</v>
      </c>
      <c r="L79" s="173">
        <v>11</v>
      </c>
      <c r="M79" s="264"/>
      <c r="N79" s="173"/>
      <c r="O79" s="173"/>
      <c r="P79" s="173"/>
      <c r="Q79" s="264"/>
      <c r="R79" s="264"/>
      <c r="S79" s="71"/>
    </row>
    <row r="80" spans="1:19" ht="13.5" thickBot="1">
      <c r="A80" s="186" t="s">
        <v>126</v>
      </c>
      <c r="B80" s="176">
        <v>13</v>
      </c>
      <c r="C80" s="176">
        <v>13</v>
      </c>
      <c r="D80" s="176"/>
      <c r="E80" s="265"/>
      <c r="F80" s="176">
        <v>13</v>
      </c>
      <c r="G80" s="176">
        <v>19</v>
      </c>
      <c r="H80" s="176">
        <v>26</v>
      </c>
      <c r="I80" s="265"/>
      <c r="J80" s="176">
        <v>4</v>
      </c>
      <c r="K80" s="176">
        <v>14</v>
      </c>
      <c r="L80" s="176">
        <v>19</v>
      </c>
      <c r="M80" s="265"/>
      <c r="N80" s="176"/>
      <c r="O80" s="176"/>
      <c r="P80" s="176"/>
      <c r="Q80" s="265"/>
      <c r="R80" s="265"/>
      <c r="S80" s="71"/>
    </row>
    <row r="81" spans="1:19" ht="13.5" thickTop="1">
      <c r="A81" s="181" t="s">
        <v>127</v>
      </c>
      <c r="B81" s="172">
        <v>1</v>
      </c>
      <c r="C81" s="172">
        <v>1</v>
      </c>
      <c r="D81" s="172"/>
      <c r="E81" s="260">
        <f>SUM(B81:D81)</f>
        <v>2</v>
      </c>
      <c r="F81" s="172">
        <v>1</v>
      </c>
      <c r="G81" s="172">
        <v>2</v>
      </c>
      <c r="H81" s="172">
        <v>0</v>
      </c>
      <c r="I81" s="260">
        <f>SUM(F81:H81)</f>
        <v>3</v>
      </c>
      <c r="J81" s="172">
        <v>1</v>
      </c>
      <c r="K81" s="172">
        <v>3</v>
      </c>
      <c r="L81" s="172">
        <v>1</v>
      </c>
      <c r="M81" s="260">
        <f>SUM(J81:L81)</f>
        <v>5</v>
      </c>
      <c r="N81" s="172"/>
      <c r="O81" s="172"/>
      <c r="P81" s="172"/>
      <c r="Q81" s="260">
        <f>SUM(N81:P81)</f>
        <v>0</v>
      </c>
      <c r="R81" s="260">
        <f>M81+I81+E81+Q81</f>
        <v>10</v>
      </c>
      <c r="S81" s="71"/>
    </row>
    <row r="82" spans="1:19">
      <c r="A82" s="182" t="s">
        <v>128</v>
      </c>
      <c r="B82" s="173">
        <v>2</v>
      </c>
      <c r="C82" s="173">
        <v>0</v>
      </c>
      <c r="D82" s="173"/>
      <c r="E82" s="260">
        <f t="shared" ref="E82:E88" si="24">SUM(B82:D82)</f>
        <v>2</v>
      </c>
      <c r="F82" s="173">
        <v>0</v>
      </c>
      <c r="G82" s="173">
        <v>1</v>
      </c>
      <c r="H82" s="173">
        <v>0</v>
      </c>
      <c r="I82" s="260">
        <f t="shared" ref="I82:I88" si="25">SUM(F82:H82)</f>
        <v>1</v>
      </c>
      <c r="J82" s="173">
        <v>0</v>
      </c>
      <c r="K82" s="173">
        <v>0</v>
      </c>
      <c r="L82" s="173">
        <v>0</v>
      </c>
      <c r="M82" s="260">
        <f t="shared" ref="M82:M88" si="26">SUM(J82:L82)</f>
        <v>0</v>
      </c>
      <c r="N82" s="173"/>
      <c r="O82" s="173"/>
      <c r="P82" s="173"/>
      <c r="Q82" s="260">
        <f t="shared" ref="Q82:Q88" si="27">SUM(N82:P82)</f>
        <v>0</v>
      </c>
      <c r="R82" s="260">
        <f>M82+I82+E82+Q82</f>
        <v>3</v>
      </c>
      <c r="S82" s="71"/>
    </row>
    <row r="83" spans="1:19" ht="13.5" thickBot="1">
      <c r="A83" s="184" t="s">
        <v>129</v>
      </c>
      <c r="B83" s="174">
        <v>0</v>
      </c>
      <c r="C83" s="174">
        <v>0</v>
      </c>
      <c r="D83" s="174"/>
      <c r="E83" s="260">
        <f t="shared" si="24"/>
        <v>0</v>
      </c>
      <c r="F83" s="174">
        <v>0</v>
      </c>
      <c r="G83" s="174">
        <v>1</v>
      </c>
      <c r="H83" s="174">
        <v>2</v>
      </c>
      <c r="I83" s="260">
        <f t="shared" si="25"/>
        <v>3</v>
      </c>
      <c r="J83" s="174">
        <v>0</v>
      </c>
      <c r="K83" s="174">
        <v>0</v>
      </c>
      <c r="L83" s="174">
        <v>1</v>
      </c>
      <c r="M83" s="260">
        <f t="shared" si="26"/>
        <v>1</v>
      </c>
      <c r="N83" s="174"/>
      <c r="O83" s="174"/>
      <c r="P83" s="174"/>
      <c r="Q83" s="260">
        <f t="shared" si="27"/>
        <v>0</v>
      </c>
      <c r="R83" s="260">
        <f>M83+I83+E83+Q83</f>
        <v>4</v>
      </c>
      <c r="S83" s="71"/>
    </row>
    <row r="84" spans="1:19" ht="14.25" thickTop="1" thickBot="1">
      <c r="A84" s="184" t="s">
        <v>130</v>
      </c>
      <c r="B84" s="174">
        <v>2</v>
      </c>
      <c r="C84" s="174">
        <v>4</v>
      </c>
      <c r="D84" s="174"/>
      <c r="E84" s="260">
        <f t="shared" si="24"/>
        <v>6</v>
      </c>
      <c r="F84" s="174">
        <v>11</v>
      </c>
      <c r="G84" s="174">
        <v>8</v>
      </c>
      <c r="H84" s="174">
        <v>2</v>
      </c>
      <c r="I84" s="260">
        <f t="shared" si="25"/>
        <v>21</v>
      </c>
      <c r="J84" s="174">
        <v>3</v>
      </c>
      <c r="K84" s="174">
        <v>10</v>
      </c>
      <c r="L84" s="174">
        <v>5</v>
      </c>
      <c r="M84" s="260">
        <f t="shared" si="26"/>
        <v>18</v>
      </c>
      <c r="N84" s="174"/>
      <c r="O84" s="174"/>
      <c r="P84" s="174"/>
      <c r="Q84" s="260">
        <f t="shared" si="27"/>
        <v>0</v>
      </c>
      <c r="R84" s="260">
        <f>M84+I84+E84+Q84</f>
        <v>45</v>
      </c>
      <c r="S84" s="71"/>
    </row>
    <row r="85" spans="1:19" ht="13.5" thickTop="1">
      <c r="A85" s="255" t="s">
        <v>131</v>
      </c>
      <c r="B85" s="193">
        <v>36</v>
      </c>
      <c r="C85" s="193">
        <v>36</v>
      </c>
      <c r="D85" s="258"/>
      <c r="E85" s="170"/>
      <c r="F85" s="193">
        <v>47</v>
      </c>
      <c r="G85" s="193">
        <v>50</v>
      </c>
      <c r="H85" s="193">
        <v>38</v>
      </c>
      <c r="I85" s="170"/>
      <c r="J85" s="193">
        <v>40</v>
      </c>
      <c r="K85" s="193">
        <v>47</v>
      </c>
      <c r="L85" s="193">
        <v>48</v>
      </c>
      <c r="M85" s="170"/>
      <c r="N85" s="193"/>
      <c r="O85" s="193"/>
      <c r="P85" s="193"/>
      <c r="Q85" s="170"/>
      <c r="R85" s="170"/>
      <c r="S85" s="71"/>
    </row>
    <row r="86" spans="1:19">
      <c r="A86" s="256" t="s">
        <v>132</v>
      </c>
      <c r="B86" s="194">
        <v>6</v>
      </c>
      <c r="C86" s="194">
        <v>6</v>
      </c>
      <c r="D86" s="259"/>
      <c r="E86" s="260">
        <f t="shared" si="24"/>
        <v>12</v>
      </c>
      <c r="F86" s="194">
        <v>8</v>
      </c>
      <c r="G86" s="194">
        <v>12</v>
      </c>
      <c r="H86" s="194">
        <v>7</v>
      </c>
      <c r="I86" s="260">
        <f t="shared" si="25"/>
        <v>27</v>
      </c>
      <c r="J86" s="194">
        <v>12</v>
      </c>
      <c r="K86" s="194">
        <v>18</v>
      </c>
      <c r="L86" s="194">
        <v>14</v>
      </c>
      <c r="M86" s="260">
        <f t="shared" si="26"/>
        <v>44</v>
      </c>
      <c r="N86" s="194"/>
      <c r="O86" s="194"/>
      <c r="P86" s="194"/>
      <c r="Q86" s="260">
        <f t="shared" si="27"/>
        <v>0</v>
      </c>
      <c r="R86" s="260">
        <f>M86+I86+E86+Q86</f>
        <v>83</v>
      </c>
      <c r="S86" s="71"/>
    </row>
    <row r="87" spans="1:19">
      <c r="A87" s="256" t="s">
        <v>133</v>
      </c>
      <c r="B87" s="194">
        <v>5</v>
      </c>
      <c r="C87" s="194">
        <v>3</v>
      </c>
      <c r="D87" s="259"/>
      <c r="E87" s="260">
        <f t="shared" si="24"/>
        <v>8</v>
      </c>
      <c r="F87" s="194">
        <v>5</v>
      </c>
      <c r="G87" s="194">
        <v>3</v>
      </c>
      <c r="H87" s="194">
        <v>14</v>
      </c>
      <c r="I87" s="260">
        <f t="shared" si="25"/>
        <v>22</v>
      </c>
      <c r="J87" s="194">
        <v>3</v>
      </c>
      <c r="K87" s="194">
        <v>8</v>
      </c>
      <c r="L87" s="194">
        <v>8</v>
      </c>
      <c r="M87" s="260">
        <f t="shared" si="26"/>
        <v>19</v>
      </c>
      <c r="N87" s="194"/>
      <c r="O87" s="177"/>
      <c r="P87" s="207"/>
      <c r="Q87" s="260">
        <f t="shared" si="27"/>
        <v>0</v>
      </c>
      <c r="R87" s="260">
        <f>M87+I87+E87+Q87</f>
        <v>49</v>
      </c>
      <c r="S87" s="71"/>
    </row>
    <row r="88" spans="1:19">
      <c r="A88" s="256" t="s">
        <v>134</v>
      </c>
      <c r="B88" s="194">
        <v>3</v>
      </c>
      <c r="C88" s="194">
        <v>3</v>
      </c>
      <c r="D88" s="259"/>
      <c r="E88" s="260">
        <f t="shared" si="24"/>
        <v>6</v>
      </c>
      <c r="F88" s="194">
        <v>4</v>
      </c>
      <c r="G88" s="194">
        <v>6</v>
      </c>
      <c r="H88" s="194">
        <v>6</v>
      </c>
      <c r="I88" s="260">
        <f t="shared" si="25"/>
        <v>16</v>
      </c>
      <c r="J88" s="194">
        <v>6</v>
      </c>
      <c r="K88" s="194">
        <v>7</v>
      </c>
      <c r="L88" s="194">
        <v>3</v>
      </c>
      <c r="M88" s="260">
        <f t="shared" si="26"/>
        <v>16</v>
      </c>
      <c r="N88" s="194"/>
      <c r="O88" s="177"/>
      <c r="P88" s="207"/>
      <c r="Q88" s="260">
        <f t="shared" si="27"/>
        <v>0</v>
      </c>
      <c r="R88" s="260">
        <f>M88+I88+E88+Q88</f>
        <v>38</v>
      </c>
      <c r="S88" s="171">
        <f>R88/P90</f>
        <v>1</v>
      </c>
    </row>
    <row r="89" spans="1:19" ht="13.5" thickBot="1">
      <c r="A89" s="257" t="s">
        <v>135</v>
      </c>
      <c r="B89" s="196">
        <v>2</v>
      </c>
      <c r="C89" s="196">
        <v>2</v>
      </c>
      <c r="D89" s="202"/>
      <c r="E89" s="266"/>
      <c r="F89" s="196">
        <v>3</v>
      </c>
      <c r="G89" s="196">
        <v>3</v>
      </c>
      <c r="H89" s="196">
        <v>2</v>
      </c>
      <c r="I89" s="266"/>
      <c r="J89" s="196">
        <v>4</v>
      </c>
      <c r="K89" s="196">
        <v>4</v>
      </c>
      <c r="L89" s="196">
        <v>4</v>
      </c>
      <c r="M89" s="266"/>
      <c r="N89" s="196"/>
      <c r="O89" s="178"/>
      <c r="P89" s="208"/>
      <c r="Q89" s="266"/>
      <c r="R89" s="266"/>
      <c r="S89" s="171">
        <f>R89/P90</f>
        <v>0</v>
      </c>
    </row>
    <row r="90" spans="1:19" ht="13.5" thickTop="1">
      <c r="A9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187">
        <f>SUM(R88:R89)</f>
        <v>38</v>
      </c>
      <c r="Q90" s="71"/>
      <c r="R90" s="71"/>
      <c r="S90" s="13"/>
    </row>
  </sheetData>
  <mergeCells count="52">
    <mergeCell ref="F1:I1"/>
    <mergeCell ref="N1:Q1"/>
    <mergeCell ref="F42:I42"/>
    <mergeCell ref="B40:E40"/>
    <mergeCell ref="N43:Q43"/>
    <mergeCell ref="F43:I43"/>
    <mergeCell ref="B43:E43"/>
    <mergeCell ref="N41:Q41"/>
    <mergeCell ref="B1:E1"/>
    <mergeCell ref="J1:M1"/>
    <mergeCell ref="J44:M44"/>
    <mergeCell ref="F44:I44"/>
    <mergeCell ref="B44:E44"/>
    <mergeCell ref="N44:Q44"/>
    <mergeCell ref="J40:M40"/>
    <mergeCell ref="F40:I40"/>
    <mergeCell ref="J43:M43"/>
    <mergeCell ref="F41:I41"/>
    <mergeCell ref="N40:Q40"/>
    <mergeCell ref="J41:M41"/>
    <mergeCell ref="N42:Q42"/>
    <mergeCell ref="B42:E42"/>
    <mergeCell ref="B41:E41"/>
    <mergeCell ref="J42:M42"/>
    <mergeCell ref="B48:E48"/>
    <mergeCell ref="F48:I48"/>
    <mergeCell ref="N51:Q51"/>
    <mergeCell ref="J51:M51"/>
    <mergeCell ref="F51:I51"/>
    <mergeCell ref="B51:E51"/>
    <mergeCell ref="F50:I50"/>
    <mergeCell ref="B50:E50"/>
    <mergeCell ref="N50:Q50"/>
    <mergeCell ref="J50:M50"/>
    <mergeCell ref="F49:I49"/>
    <mergeCell ref="N49:Q49"/>
    <mergeCell ref="J48:M48"/>
    <mergeCell ref="J49:M49"/>
    <mergeCell ref="B49:E49"/>
    <mergeCell ref="N48:Q48"/>
    <mergeCell ref="N45:Q45"/>
    <mergeCell ref="J45:M45"/>
    <mergeCell ref="F45:I45"/>
    <mergeCell ref="B45:E45"/>
    <mergeCell ref="F47:I47"/>
    <mergeCell ref="B47:E47"/>
    <mergeCell ref="J46:M46"/>
    <mergeCell ref="F46:I46"/>
    <mergeCell ref="B46:E46"/>
    <mergeCell ref="J47:M47"/>
    <mergeCell ref="N47:Q47"/>
    <mergeCell ref="N46:Q46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zoomScale="85" zoomScaleNormal="85" workbookViewId="0">
      <selection activeCell="D9" sqref="D9"/>
    </sheetView>
  </sheetViews>
  <sheetFormatPr defaultRowHeight="12.75"/>
  <cols>
    <col min="1" max="1" width="45" style="17" customWidth="1"/>
    <col min="2" max="4" width="11.42578125" style="12" customWidth="1"/>
    <col min="5" max="5" width="11.42578125" style="152" customWidth="1"/>
    <col min="6" max="8" width="11.5703125" style="12" customWidth="1"/>
    <col min="9" max="9" width="11.5703125" style="152" customWidth="1"/>
    <col min="10" max="12" width="11.5703125" style="12" customWidth="1"/>
    <col min="13" max="13" width="11.5703125" style="152" customWidth="1"/>
    <col min="14" max="15" width="12.5703125" style="12" customWidth="1"/>
    <col min="16" max="16" width="13" style="12" customWidth="1"/>
    <col min="17" max="17" width="11.42578125" style="152" customWidth="1"/>
    <col min="18" max="18" width="13.140625" style="152" customWidth="1"/>
    <col min="19" max="16384" width="9.140625" style="13"/>
  </cols>
  <sheetData>
    <row r="1" spans="1:18" s="21" customFormat="1" ht="15" customHeight="1">
      <c r="A1" s="32" t="s">
        <v>32</v>
      </c>
      <c r="B1" s="508" t="s">
        <v>210</v>
      </c>
      <c r="C1" s="507"/>
      <c r="D1" s="507"/>
      <c r="E1" s="494"/>
      <c r="F1" s="508" t="s">
        <v>202</v>
      </c>
      <c r="G1" s="507"/>
      <c r="H1" s="507"/>
      <c r="I1" s="494"/>
      <c r="J1" s="508" t="s">
        <v>179</v>
      </c>
      <c r="K1" s="507"/>
      <c r="L1" s="507"/>
      <c r="M1" s="494"/>
      <c r="N1" s="508" t="s">
        <v>210</v>
      </c>
      <c r="O1" s="507"/>
      <c r="P1" s="507"/>
      <c r="Q1" s="494"/>
      <c r="R1" s="215"/>
    </row>
    <row r="2" spans="1:18" s="21" customFormat="1" ht="15" customHeight="1">
      <c r="A2" s="5" t="s">
        <v>0</v>
      </c>
      <c r="B2" s="54" t="s">
        <v>7</v>
      </c>
      <c r="C2" s="54" t="s">
        <v>8</v>
      </c>
      <c r="D2" s="54" t="s">
        <v>9</v>
      </c>
      <c r="E2" s="230" t="s">
        <v>173</v>
      </c>
      <c r="F2" s="54" t="s">
        <v>4</v>
      </c>
      <c r="G2" s="54" t="s">
        <v>5</v>
      </c>
      <c r="H2" s="54" t="s">
        <v>6</v>
      </c>
      <c r="I2" s="230" t="s">
        <v>172</v>
      </c>
      <c r="J2" s="54" t="s">
        <v>1</v>
      </c>
      <c r="K2" s="54" t="s">
        <v>2</v>
      </c>
      <c r="L2" s="54" t="s">
        <v>3</v>
      </c>
      <c r="M2" s="230" t="s">
        <v>159</v>
      </c>
      <c r="N2" s="54" t="s">
        <v>10</v>
      </c>
      <c r="O2" s="54" t="s">
        <v>11</v>
      </c>
      <c r="P2" s="54" t="s">
        <v>12</v>
      </c>
      <c r="Q2" s="230" t="s">
        <v>174</v>
      </c>
      <c r="R2" s="116" t="s">
        <v>175</v>
      </c>
    </row>
    <row r="3" spans="1:18" s="21" customFormat="1" ht="1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 s="21" customFormat="1" ht="15" customHeight="1">
      <c r="A4" s="6" t="s">
        <v>48</v>
      </c>
      <c r="B4" s="101">
        <f>'Target 2016'!I9</f>
        <v>30400</v>
      </c>
      <c r="C4" s="101">
        <f>'Target 2016'!J9</f>
        <v>38000</v>
      </c>
      <c r="D4" s="101">
        <f>'Target 2016'!K9</f>
        <v>45600</v>
      </c>
      <c r="E4" s="232">
        <f>SUM(B4:D4)</f>
        <v>114000</v>
      </c>
      <c r="F4" s="101">
        <f>'Target 2016'!F9-2000</f>
        <v>34000</v>
      </c>
      <c r="G4" s="101">
        <f>'Target 2016'!G9</f>
        <v>40000</v>
      </c>
      <c r="H4" s="101">
        <f>'Target 2016'!H9+2000</f>
        <v>46000</v>
      </c>
      <c r="I4" s="232">
        <f>SUM(F4:H4)</f>
        <v>120000</v>
      </c>
      <c r="J4" s="101">
        <f>'Target 2016'!C9</f>
        <v>34200</v>
      </c>
      <c r="K4" s="101">
        <f>'Target 2016'!D9</f>
        <v>38000</v>
      </c>
      <c r="L4" s="101">
        <f>'Target 2016'!E9</f>
        <v>41800</v>
      </c>
      <c r="M4" s="232">
        <f>SUM(J4:L4)</f>
        <v>114000</v>
      </c>
      <c r="N4" s="101">
        <f>'Target 2016'!L9</f>
        <v>0</v>
      </c>
      <c r="O4" s="101">
        <f>'Target 2016'!M9</f>
        <v>0</v>
      </c>
      <c r="P4" s="101">
        <f>'Target 2016'!N9</f>
        <v>0</v>
      </c>
      <c r="Q4" s="232">
        <f>SUM(N4:P4)</f>
        <v>0</v>
      </c>
      <c r="R4" s="118">
        <f>M4+I4+E4+Q4</f>
        <v>348000</v>
      </c>
    </row>
    <row r="5" spans="1:18" s="21" customFormat="1" ht="15" customHeight="1">
      <c r="A5" s="7" t="s">
        <v>47</v>
      </c>
      <c r="B5" s="96">
        <f>B4</f>
        <v>30400</v>
      </c>
      <c r="C5" s="96">
        <f>C4+B5</f>
        <v>68400</v>
      </c>
      <c r="D5" s="96">
        <f>D4+C5</f>
        <v>114000</v>
      </c>
      <c r="E5" s="233"/>
      <c r="F5" s="96">
        <f>F4</f>
        <v>34000</v>
      </c>
      <c r="G5" s="96">
        <f>G4+F5</f>
        <v>74000</v>
      </c>
      <c r="H5" s="96">
        <f>H4+G5</f>
        <v>120000</v>
      </c>
      <c r="I5" s="233"/>
      <c r="J5" s="96">
        <f>J4</f>
        <v>34200</v>
      </c>
      <c r="K5" s="96">
        <f>K4+J5</f>
        <v>72200</v>
      </c>
      <c r="L5" s="96">
        <f>L4+K5</f>
        <v>114000</v>
      </c>
      <c r="M5" s="233"/>
      <c r="N5" s="96">
        <f>N4</f>
        <v>0</v>
      </c>
      <c r="O5" s="96">
        <f>O4+N5</f>
        <v>0</v>
      </c>
      <c r="P5" s="96">
        <f>P4+O5</f>
        <v>0</v>
      </c>
      <c r="Q5" s="233"/>
      <c r="R5" s="120"/>
    </row>
    <row r="6" spans="1:18" s="21" customFormat="1" ht="15" customHeight="1">
      <c r="A6" s="31" t="s">
        <v>49</v>
      </c>
      <c r="B6" s="29">
        <f>SUMIF(VII!A:A,$A$1,VII!I:I)</f>
        <v>38073.891600000003</v>
      </c>
      <c r="C6" s="29">
        <f>SUMIF(VIII!A:A,$A$1,VIII!I:I)</f>
        <v>30659.553100000001</v>
      </c>
      <c r="D6" s="29">
        <f>SUMIF(IX!A:A,$A$1,IX!I:I)</f>
        <v>26347.6178</v>
      </c>
      <c r="E6" s="232">
        <f>SUM(B6:D6)</f>
        <v>95081.0625</v>
      </c>
      <c r="F6" s="29">
        <f>SUMIF(IV!A:A,$A$1,IV!I:I)</f>
        <v>30756.308199999999</v>
      </c>
      <c r="G6" s="29">
        <f>SUMIF(V!A:A,$A$1,V!I:I)</f>
        <v>36375.559600000001</v>
      </c>
      <c r="H6" s="29">
        <f>SUMIF(VI!A:A,$A$1,VI!I:I)</f>
        <v>43932.023699999998</v>
      </c>
      <c r="I6" s="232">
        <f>SUM(F6:H6)</f>
        <v>111063.8915</v>
      </c>
      <c r="J6" s="93">
        <f>SUMIF(I!A:A,$A$1,I!I:I)</f>
        <v>35638.708400000003</v>
      </c>
      <c r="K6" s="29">
        <f>SUMIF(II!A:A,$A$1,II!I:I)</f>
        <v>38843.96</v>
      </c>
      <c r="L6" s="29">
        <f>SUMIF(III!A:A,$A$1,III!I:I)</f>
        <v>43480.0789</v>
      </c>
      <c r="M6" s="232">
        <f>SUM(J6:L6)</f>
        <v>117962.74729999999</v>
      </c>
      <c r="N6" s="29">
        <f>SUMIF(X!A:A,$A$1,X!I:I)</f>
        <v>0</v>
      </c>
      <c r="O6" s="29">
        <f>SUMIF(XI!A:A,$A$1,XI!I:I)</f>
        <v>0</v>
      </c>
      <c r="P6" s="29">
        <f>SUMIF(XII!A:A,$A$1,XII!I:I)</f>
        <v>0</v>
      </c>
      <c r="Q6" s="232">
        <f>SUM(N6:P6)</f>
        <v>0</v>
      </c>
      <c r="R6" s="118">
        <f>M6+I6+E6+Q6</f>
        <v>324107.70129999996</v>
      </c>
    </row>
    <row r="7" spans="1:18" s="21" customFormat="1" ht="15" customHeight="1">
      <c r="A7" s="7" t="s">
        <v>50</v>
      </c>
      <c r="B7" s="8">
        <f>B6</f>
        <v>38073.891600000003</v>
      </c>
      <c r="C7" s="8">
        <f>C6+B7</f>
        <v>68733.444700000007</v>
      </c>
      <c r="D7" s="8">
        <f>D6+C7</f>
        <v>95081.0625</v>
      </c>
      <c r="E7" s="233"/>
      <c r="F7" s="8">
        <f>F6</f>
        <v>30756.308199999999</v>
      </c>
      <c r="G7" s="8">
        <f>G6+F7</f>
        <v>67131.867800000007</v>
      </c>
      <c r="H7" s="8">
        <f>H6+G7</f>
        <v>111063.8915</v>
      </c>
      <c r="I7" s="233"/>
      <c r="J7" s="8">
        <f>J6</f>
        <v>35638.708400000003</v>
      </c>
      <c r="K7" s="8">
        <f>K6+J7</f>
        <v>74482.668399999995</v>
      </c>
      <c r="L7" s="8">
        <f>L6+K7</f>
        <v>117962.74729999999</v>
      </c>
      <c r="M7" s="233"/>
      <c r="N7" s="8">
        <f>N6</f>
        <v>0</v>
      </c>
      <c r="O7" s="8">
        <f>O6+N7</f>
        <v>0</v>
      </c>
      <c r="P7" s="8">
        <f>P6+O7</f>
        <v>0</v>
      </c>
      <c r="Q7" s="233"/>
      <c r="R7" s="120"/>
    </row>
    <row r="8" spans="1:18" s="21" customFormat="1" ht="15" customHeight="1">
      <c r="A8" s="26" t="s">
        <v>51</v>
      </c>
      <c r="B8" s="27">
        <f t="shared" ref="B8:D9" si="0">B6/B4</f>
        <v>1.2524306447368423</v>
      </c>
      <c r="C8" s="27">
        <f t="shared" si="0"/>
        <v>0.80683034473684212</v>
      </c>
      <c r="D8" s="27">
        <f t="shared" si="0"/>
        <v>0.57779863596491232</v>
      </c>
      <c r="E8" s="234"/>
      <c r="F8" s="27">
        <f t="shared" ref="F8:H9" si="1">F6/F4</f>
        <v>0.90459729999999994</v>
      </c>
      <c r="G8" s="27">
        <f t="shared" si="1"/>
        <v>0.90938899000000006</v>
      </c>
      <c r="H8" s="27">
        <f t="shared" si="1"/>
        <v>0.95504399347826086</v>
      </c>
      <c r="I8" s="234"/>
      <c r="J8" s="27">
        <f t="shared" ref="J8:L9" si="2">J6/J4</f>
        <v>1.0420674970760235</v>
      </c>
      <c r="K8" s="27">
        <f t="shared" si="2"/>
        <v>1.0222094736842104</v>
      </c>
      <c r="L8" s="27">
        <f t="shared" si="2"/>
        <v>1.0401932751196172</v>
      </c>
      <c r="M8" s="234"/>
      <c r="N8" s="27" t="e">
        <f t="shared" ref="N8:P9" si="3">N6/N4</f>
        <v>#DIV/0!</v>
      </c>
      <c r="O8" s="27" t="e">
        <f t="shared" si="3"/>
        <v>#DIV/0!</v>
      </c>
      <c r="P8" s="27" t="e">
        <f t="shared" si="3"/>
        <v>#DIV/0!</v>
      </c>
      <c r="Q8" s="234"/>
      <c r="R8" s="124"/>
    </row>
    <row r="9" spans="1:18" s="22" customFormat="1" ht="15" customHeight="1">
      <c r="A9" s="26" t="s">
        <v>52</v>
      </c>
      <c r="B9" s="27">
        <f t="shared" si="0"/>
        <v>1.2524306447368423</v>
      </c>
      <c r="C9" s="27">
        <f t="shared" si="0"/>
        <v>1.0048749225146201</v>
      </c>
      <c r="D9" s="27">
        <f t="shared" si="0"/>
        <v>0.83404440789473688</v>
      </c>
      <c r="E9" s="234"/>
      <c r="F9" s="27">
        <f t="shared" si="1"/>
        <v>0.90459729999999994</v>
      </c>
      <c r="G9" s="27">
        <f t="shared" si="1"/>
        <v>0.90718740270270282</v>
      </c>
      <c r="H9" s="27">
        <f t="shared" si="1"/>
        <v>0.92553242916666667</v>
      </c>
      <c r="I9" s="234"/>
      <c r="J9" s="27">
        <f t="shared" si="2"/>
        <v>1.0420674970760235</v>
      </c>
      <c r="K9" s="27">
        <f t="shared" si="2"/>
        <v>1.0316159058171745</v>
      </c>
      <c r="L9" s="27">
        <f t="shared" si="2"/>
        <v>1.0347609412280701</v>
      </c>
      <c r="M9" s="234"/>
      <c r="N9" s="27" t="e">
        <f t="shared" si="3"/>
        <v>#DIV/0!</v>
      </c>
      <c r="O9" s="27" t="e">
        <f>O7/O5</f>
        <v>#DIV/0!</v>
      </c>
      <c r="P9" s="27" t="e">
        <f t="shared" si="3"/>
        <v>#DIV/0!</v>
      </c>
      <c r="Q9" s="234"/>
      <c r="R9" s="125"/>
    </row>
    <row r="10" spans="1:18" s="44" customFormat="1" ht="15" customHeight="1">
      <c r="A10" s="7" t="s">
        <v>60</v>
      </c>
      <c r="B10" s="25">
        <f>B7-B5</f>
        <v>7673.8916000000027</v>
      </c>
      <c r="C10" s="25">
        <f>C7-C5</f>
        <v>333.44470000000729</v>
      </c>
      <c r="D10" s="25">
        <f>D7-D5</f>
        <v>-18918.9375</v>
      </c>
      <c r="E10" s="233"/>
      <c r="F10" s="25">
        <f>F7-F5</f>
        <v>-3243.6918000000005</v>
      </c>
      <c r="G10" s="25">
        <f>G7-G5</f>
        <v>-6868.1321999999927</v>
      </c>
      <c r="H10" s="25">
        <f>H7-H5</f>
        <v>-8936.1085000000021</v>
      </c>
      <c r="I10" s="233"/>
      <c r="J10" s="25">
        <f>J7-J5</f>
        <v>1438.7084000000032</v>
      </c>
      <c r="K10" s="25">
        <f>K7-K5</f>
        <v>2282.668399999995</v>
      </c>
      <c r="L10" s="25">
        <f>L7-L5</f>
        <v>3962.7472999999882</v>
      </c>
      <c r="M10" s="233"/>
      <c r="N10" s="25">
        <f>N7-N5</f>
        <v>0</v>
      </c>
      <c r="O10" s="25">
        <f>O7-O5</f>
        <v>0</v>
      </c>
      <c r="P10" s="25">
        <f>P7-P5</f>
        <v>0</v>
      </c>
      <c r="Q10" s="233"/>
      <c r="R10" s="120"/>
    </row>
    <row r="11" spans="1:18" s="21" customFormat="1" ht="15" customHeight="1">
      <c r="A11" s="6" t="s">
        <v>53</v>
      </c>
      <c r="B11" s="101">
        <f>'Target 2016'!I19</f>
        <v>100000</v>
      </c>
      <c r="C11" s="101">
        <f>'Target 2016'!J19</f>
        <v>125000</v>
      </c>
      <c r="D11" s="101">
        <f>'Target 2016'!K19</f>
        <v>150000</v>
      </c>
      <c r="E11" s="232">
        <f>SUM(B11:D11)</f>
        <v>375000</v>
      </c>
      <c r="F11" s="101">
        <f>'Target 2016'!F19-5000</f>
        <v>107500</v>
      </c>
      <c r="G11" s="101">
        <f>'Target 2016'!G19</f>
        <v>125000</v>
      </c>
      <c r="H11" s="101">
        <f>'Target 2016'!H19+5000</f>
        <v>142500</v>
      </c>
      <c r="I11" s="232">
        <f>SUM(F11:H11)</f>
        <v>375000</v>
      </c>
      <c r="J11" s="101">
        <f>'Target 2016'!C19</f>
        <v>108000</v>
      </c>
      <c r="K11" s="101">
        <f>'Target 2016'!D19</f>
        <v>120000</v>
      </c>
      <c r="L11" s="101">
        <f>'Target 2016'!E19</f>
        <v>132000</v>
      </c>
      <c r="M11" s="232">
        <f>SUM(J11:L11)</f>
        <v>360000</v>
      </c>
      <c r="N11" s="101">
        <f>'Target 2016'!L19</f>
        <v>0</v>
      </c>
      <c r="O11" s="101">
        <f>'Target 2016'!M19</f>
        <v>0</v>
      </c>
      <c r="P11" s="101">
        <f>'Target 2016'!N19</f>
        <v>0</v>
      </c>
      <c r="Q11" s="232">
        <f>SUM(N11:P11)</f>
        <v>0</v>
      </c>
      <c r="R11" s="118">
        <f>M11+I11+E11+Q11</f>
        <v>1110000</v>
      </c>
    </row>
    <row r="12" spans="1:18" s="21" customFormat="1" ht="15" customHeight="1">
      <c r="A12" s="7" t="s">
        <v>54</v>
      </c>
      <c r="B12" s="96">
        <f>B11</f>
        <v>100000</v>
      </c>
      <c r="C12" s="96">
        <f>C11+B12</f>
        <v>225000</v>
      </c>
      <c r="D12" s="96">
        <f>D11+C12</f>
        <v>375000</v>
      </c>
      <c r="E12" s="233"/>
      <c r="F12" s="96">
        <f>F11</f>
        <v>107500</v>
      </c>
      <c r="G12" s="96">
        <f>G11+F12</f>
        <v>232500</v>
      </c>
      <c r="H12" s="96">
        <f>H11+G12</f>
        <v>375000</v>
      </c>
      <c r="I12" s="233"/>
      <c r="J12" s="96">
        <f>J11</f>
        <v>108000</v>
      </c>
      <c r="K12" s="96">
        <f>K11+J12</f>
        <v>228000</v>
      </c>
      <c r="L12" s="96">
        <f>L11+K12</f>
        <v>360000</v>
      </c>
      <c r="M12" s="233"/>
      <c r="N12" s="96">
        <f>N11</f>
        <v>0</v>
      </c>
      <c r="O12" s="96">
        <f>O11+N12</f>
        <v>0</v>
      </c>
      <c r="P12" s="96">
        <f>P11+O12</f>
        <v>0</v>
      </c>
      <c r="Q12" s="233"/>
      <c r="R12" s="120"/>
    </row>
    <row r="13" spans="1:18" s="21" customFormat="1" ht="15" customHeight="1">
      <c r="A13" s="31" t="s">
        <v>55</v>
      </c>
      <c r="B13" s="29">
        <f>SUMIF(VII!A:A,$A$1,VII!G:G)</f>
        <v>119531.91</v>
      </c>
      <c r="C13" s="29">
        <f>SUMIF(VIII!A:A,$A$1,VIII!G:G)</f>
        <v>104456.47</v>
      </c>
      <c r="D13" s="29">
        <f>SUMIF(IX!A:A,$A$1,IX!G:G)</f>
        <v>79655.77</v>
      </c>
      <c r="E13" s="232">
        <f>SUM(B13:D13)</f>
        <v>303644.15000000002</v>
      </c>
      <c r="F13" s="29">
        <f>SUMIF(IV!A:A,$A$1,IV!G:G)</f>
        <v>97918.82</v>
      </c>
      <c r="G13" s="29">
        <f>SUMIF(V!A:A,$A$1,V!G:G)</f>
        <v>116193.17</v>
      </c>
      <c r="H13" s="29">
        <f>SUMIF(VI!A:A,$A$1,VI!G:G)</f>
        <v>130569.51</v>
      </c>
      <c r="I13" s="232">
        <f>SUM(F13:H13)</f>
        <v>344681.5</v>
      </c>
      <c r="J13" s="93">
        <f>SUMIF(I!A:A,$A$1,I!G:G)</f>
        <v>106517.06</v>
      </c>
      <c r="K13" s="29">
        <f>SUMIF(II!A:A,$A$1,II!G:G)</f>
        <v>125329.60000000001</v>
      </c>
      <c r="L13" s="29">
        <f>SUMIF(III!A:A,$A$1,III!G:G)</f>
        <v>147598.1</v>
      </c>
      <c r="M13" s="232">
        <f>SUM(J13:L13)</f>
        <v>379444.76</v>
      </c>
      <c r="N13" s="29">
        <f>SUMIF(X!A:A,$A$1,X!G:G)</f>
        <v>0</v>
      </c>
      <c r="O13" s="29">
        <f>SUMIF(XI!A:A,$A$1,XI!G:G)</f>
        <v>0</v>
      </c>
      <c r="P13" s="29">
        <f>SUMIF(XII!A:A,$A$1,XII!G:G)</f>
        <v>0</v>
      </c>
      <c r="Q13" s="232">
        <f>SUM(N13:P13)</f>
        <v>0</v>
      </c>
      <c r="R13" s="118">
        <f>M13+I13+E13+Q13</f>
        <v>1027770.41</v>
      </c>
    </row>
    <row r="14" spans="1:18" customFormat="1">
      <c r="A14" s="7" t="s">
        <v>56</v>
      </c>
      <c r="B14" s="8">
        <f>B13</f>
        <v>119531.91</v>
      </c>
      <c r="C14" s="8">
        <f>C13+B14</f>
        <v>223988.38</v>
      </c>
      <c r="D14" s="8">
        <f>D13+C14</f>
        <v>303644.15000000002</v>
      </c>
      <c r="E14" s="233"/>
      <c r="F14" s="8">
        <f>F13</f>
        <v>97918.82</v>
      </c>
      <c r="G14" s="8">
        <f>G13+F14</f>
        <v>214111.99</v>
      </c>
      <c r="H14" s="8">
        <f>H13+G14</f>
        <v>344681.5</v>
      </c>
      <c r="I14" s="233"/>
      <c r="J14" s="8">
        <f>J13</f>
        <v>106517.06</v>
      </c>
      <c r="K14" s="8">
        <f>K13+J14</f>
        <v>231846.66</v>
      </c>
      <c r="L14" s="8">
        <f>L13+K14</f>
        <v>379444.76</v>
      </c>
      <c r="M14" s="233"/>
      <c r="N14" s="8">
        <f>N13</f>
        <v>0</v>
      </c>
      <c r="O14" s="8">
        <f>O13+N14</f>
        <v>0</v>
      </c>
      <c r="P14" s="8">
        <f>P13+O14</f>
        <v>0</v>
      </c>
      <c r="Q14" s="233"/>
      <c r="R14" s="120"/>
    </row>
    <row r="15" spans="1:18" s="22" customFormat="1" ht="15" customHeight="1">
      <c r="A15" s="26" t="s">
        <v>57</v>
      </c>
      <c r="B15" s="27">
        <f t="shared" ref="B15:D16" si="4">B13/B11</f>
        <v>1.1953191000000001</v>
      </c>
      <c r="C15" s="27">
        <f t="shared" si="4"/>
        <v>0.83565175999999997</v>
      </c>
      <c r="D15" s="27">
        <f t="shared" si="4"/>
        <v>0.53103846666666665</v>
      </c>
      <c r="E15" s="234"/>
      <c r="F15" s="27">
        <f t="shared" ref="F15:H16" si="5">F13/F11</f>
        <v>0.91087274418604658</v>
      </c>
      <c r="G15" s="27">
        <f t="shared" si="5"/>
        <v>0.92954535999999999</v>
      </c>
      <c r="H15" s="27">
        <f t="shared" si="5"/>
        <v>0.91627726315789471</v>
      </c>
      <c r="I15" s="234"/>
      <c r="J15" s="27">
        <f t="shared" ref="J15:L16" si="6">J13/J11</f>
        <v>0.98626907407407405</v>
      </c>
      <c r="K15" s="27">
        <f t="shared" si="6"/>
        <v>1.0444133333333334</v>
      </c>
      <c r="L15" s="27">
        <f t="shared" si="6"/>
        <v>1.1181674242424242</v>
      </c>
      <c r="M15" s="234"/>
      <c r="N15" s="27" t="e">
        <f t="shared" ref="N15:P16" si="7">N13/N11</f>
        <v>#DIV/0!</v>
      </c>
      <c r="O15" s="27" t="e">
        <f t="shared" si="7"/>
        <v>#DIV/0!</v>
      </c>
      <c r="P15" s="27" t="e">
        <f t="shared" si="7"/>
        <v>#DIV/0!</v>
      </c>
      <c r="Q15" s="234"/>
      <c r="R15" s="124"/>
    </row>
    <row r="16" spans="1:18" s="21" customFormat="1" ht="15" customHeight="1">
      <c r="A16" s="26" t="s">
        <v>58</v>
      </c>
      <c r="B16" s="27">
        <f t="shared" si="4"/>
        <v>1.1953191000000001</v>
      </c>
      <c r="C16" s="27">
        <f t="shared" si="4"/>
        <v>0.99550391111111114</v>
      </c>
      <c r="D16" s="27">
        <f t="shared" si="4"/>
        <v>0.80971773333333341</v>
      </c>
      <c r="E16" s="234"/>
      <c r="F16" s="27">
        <f t="shared" si="5"/>
        <v>0.91087274418604658</v>
      </c>
      <c r="G16" s="27">
        <f t="shared" si="5"/>
        <v>0.92091178494623649</v>
      </c>
      <c r="H16" s="27">
        <f t="shared" si="5"/>
        <v>0.91915066666666667</v>
      </c>
      <c r="I16" s="234"/>
      <c r="J16" s="27">
        <f t="shared" si="6"/>
        <v>0.98626907407407405</v>
      </c>
      <c r="K16" s="27">
        <f t="shared" si="6"/>
        <v>1.0168713157894738</v>
      </c>
      <c r="L16" s="27">
        <f t="shared" si="6"/>
        <v>1.0540132222222223</v>
      </c>
      <c r="M16" s="234"/>
      <c r="N16" s="27" t="e">
        <f t="shared" si="7"/>
        <v>#DIV/0!</v>
      </c>
      <c r="O16" s="27" t="e">
        <f t="shared" si="7"/>
        <v>#DIV/0!</v>
      </c>
      <c r="P16" s="27" t="e">
        <f t="shared" si="7"/>
        <v>#DIV/0!</v>
      </c>
      <c r="Q16" s="234"/>
      <c r="R16" s="125"/>
    </row>
    <row r="17" spans="1:19" s="21" customFormat="1" ht="15" customHeight="1">
      <c r="A17" s="7" t="s">
        <v>59</v>
      </c>
      <c r="B17" s="25">
        <f>B14-B12</f>
        <v>19531.910000000003</v>
      </c>
      <c r="C17" s="25">
        <f>C14-C12</f>
        <v>-1011.6199999999953</v>
      </c>
      <c r="D17" s="25">
        <f>D14-D12</f>
        <v>-71355.849999999977</v>
      </c>
      <c r="E17" s="233"/>
      <c r="F17" s="25">
        <f>F14-F12</f>
        <v>-9581.179999999993</v>
      </c>
      <c r="G17" s="25">
        <f>G14-G12</f>
        <v>-18388.010000000009</v>
      </c>
      <c r="H17" s="25">
        <f>H14-H12</f>
        <v>-30318.5</v>
      </c>
      <c r="I17" s="233"/>
      <c r="J17" s="25">
        <f>J14-J12</f>
        <v>-1482.9400000000023</v>
      </c>
      <c r="K17" s="25">
        <f>K14-K12</f>
        <v>3846.6600000000035</v>
      </c>
      <c r="L17" s="200">
        <f>L14-L12</f>
        <v>19444.760000000009</v>
      </c>
      <c r="M17" s="233"/>
      <c r="N17" s="25">
        <f>N14-N12</f>
        <v>0</v>
      </c>
      <c r="O17" s="25">
        <f>O14-O12</f>
        <v>0</v>
      </c>
      <c r="P17" s="25">
        <f>P14-P12</f>
        <v>0</v>
      </c>
      <c r="Q17" s="233"/>
      <c r="R17" s="126"/>
    </row>
    <row r="18" spans="1:19" s="21" customFormat="1" ht="15" customHeight="1">
      <c r="A18" s="10" t="s">
        <v>44</v>
      </c>
      <c r="B18" s="11">
        <f t="shared" ref="B18:D19" si="8">B6/B13</f>
        <v>0.31852491606634581</v>
      </c>
      <c r="C18" s="11">
        <f t="shared" si="8"/>
        <v>0.29351511782850792</v>
      </c>
      <c r="D18" s="11">
        <f t="shared" si="8"/>
        <v>0.33076847791440595</v>
      </c>
      <c r="E18" s="235"/>
      <c r="F18" s="11">
        <f t="shared" ref="F18:H19" si="9">F6/F13</f>
        <v>0.31410006983335786</v>
      </c>
      <c r="G18" s="11">
        <f t="shared" si="9"/>
        <v>0.31306108267809546</v>
      </c>
      <c r="H18" s="11">
        <f t="shared" si="9"/>
        <v>0.33646464400456122</v>
      </c>
      <c r="I18" s="235"/>
      <c r="J18" s="11">
        <f t="shared" ref="J18:L19" si="10">J6/J13</f>
        <v>0.33458216364589866</v>
      </c>
      <c r="K18" s="11">
        <f t="shared" si="10"/>
        <v>0.30993444485580418</v>
      </c>
      <c r="L18" s="11">
        <f t="shared" si="10"/>
        <v>0.29458427242627105</v>
      </c>
      <c r="M18" s="235"/>
      <c r="N18" s="11" t="e">
        <f t="shared" ref="N18:P19" si="11">N6/N13</f>
        <v>#DIV/0!</v>
      </c>
      <c r="O18" s="11" t="e">
        <f t="shared" si="11"/>
        <v>#DIV/0!</v>
      </c>
      <c r="P18" s="11" t="e">
        <f t="shared" si="11"/>
        <v>#DIV/0!</v>
      </c>
      <c r="Q18" s="235"/>
      <c r="R18" s="128"/>
    </row>
    <row r="19" spans="1:19" s="21" customFormat="1" ht="15" customHeight="1">
      <c r="A19" s="10" t="s">
        <v>45</v>
      </c>
      <c r="B19" s="11">
        <f t="shared" si="8"/>
        <v>0.31852491606634581</v>
      </c>
      <c r="C19" s="11">
        <f t="shared" si="8"/>
        <v>0.30686165371614371</v>
      </c>
      <c r="D19" s="11">
        <f t="shared" si="8"/>
        <v>0.31313319390477307</v>
      </c>
      <c r="E19" s="235"/>
      <c r="F19" s="11">
        <f t="shared" si="9"/>
        <v>0.31410006983335786</v>
      </c>
      <c r="G19" s="11">
        <f t="shared" si="9"/>
        <v>0.31353623774175376</v>
      </c>
      <c r="H19" s="11">
        <f t="shared" si="9"/>
        <v>0.32222179461328793</v>
      </c>
      <c r="I19" s="235"/>
      <c r="J19" s="11">
        <f t="shared" si="10"/>
        <v>0.33458216364589866</v>
      </c>
      <c r="K19" s="11">
        <f t="shared" si="10"/>
        <v>0.32125831961521462</v>
      </c>
      <c r="L19" s="11">
        <f t="shared" si="10"/>
        <v>0.31088253083268297</v>
      </c>
      <c r="M19" s="235"/>
      <c r="N19" s="11" t="e">
        <f t="shared" si="11"/>
        <v>#DIV/0!</v>
      </c>
      <c r="O19" s="11" t="e">
        <f t="shared" si="11"/>
        <v>#DIV/0!</v>
      </c>
      <c r="P19" s="11" t="e">
        <f t="shared" si="11"/>
        <v>#DIV/0!</v>
      </c>
      <c r="Q19" s="235"/>
      <c r="R19" s="128"/>
    </row>
    <row r="20" spans="1:19" s="73" customFormat="1" ht="15" customHeight="1">
      <c r="A20" s="105"/>
      <c r="B20" s="106"/>
      <c r="C20" s="106"/>
      <c r="D20" s="106"/>
      <c r="E20" s="236"/>
      <c r="F20" s="106"/>
      <c r="G20" s="106"/>
      <c r="H20" s="106"/>
      <c r="I20" s="236"/>
      <c r="J20" s="106"/>
      <c r="K20" s="106"/>
      <c r="L20" s="106"/>
      <c r="M20" s="236"/>
      <c r="N20" s="106"/>
      <c r="O20" s="106"/>
      <c r="P20" s="106"/>
      <c r="Q20" s="236"/>
      <c r="R20" s="129"/>
      <c r="S20" s="72"/>
    </row>
    <row r="21" spans="1:19" s="21" customFormat="1" ht="24.75" customHeight="1">
      <c r="A21" s="58"/>
      <c r="B21" s="217"/>
      <c r="C21" s="217"/>
      <c r="D21" s="217"/>
      <c r="E21" s="217"/>
      <c r="F21" s="217"/>
      <c r="G21" s="217"/>
      <c r="H21" s="217"/>
      <c r="I21" s="217"/>
      <c r="J21" s="216" t="s">
        <v>33</v>
      </c>
      <c r="K21" s="217"/>
      <c r="L21" s="217"/>
      <c r="M21" s="217"/>
      <c r="N21" s="217"/>
      <c r="O21" s="217"/>
      <c r="P21" s="217"/>
      <c r="Q21" s="217"/>
      <c r="R21" s="269"/>
    </row>
    <row r="22" spans="1:19" s="21" customFormat="1" ht="15" customHeight="1">
      <c r="A22" s="75" t="s">
        <v>91</v>
      </c>
      <c r="B22" s="104">
        <v>3100</v>
      </c>
      <c r="C22" s="104">
        <v>3100</v>
      </c>
      <c r="D22" s="104">
        <v>3100</v>
      </c>
      <c r="E22" s="238"/>
      <c r="F22" s="104">
        <v>3100</v>
      </c>
      <c r="G22" s="104">
        <v>3100</v>
      </c>
      <c r="H22" s="104">
        <v>3100</v>
      </c>
      <c r="I22" s="238"/>
      <c r="J22" s="104">
        <v>2900</v>
      </c>
      <c r="K22" s="104">
        <v>3100</v>
      </c>
      <c r="L22" s="104">
        <v>3100</v>
      </c>
      <c r="M22" s="238"/>
      <c r="N22" s="104">
        <v>3100</v>
      </c>
      <c r="O22" s="104">
        <v>3100</v>
      </c>
      <c r="P22" s="104">
        <v>3100</v>
      </c>
      <c r="Q22" s="238"/>
      <c r="R22" s="133"/>
    </row>
    <row r="23" spans="1:19" s="21" customFormat="1" ht="15" customHeight="1">
      <c r="A23" s="20" t="s">
        <v>62</v>
      </c>
      <c r="B23" s="81">
        <f>B5</f>
        <v>30400</v>
      </c>
      <c r="C23" s="81">
        <f>C5</f>
        <v>68400</v>
      </c>
      <c r="D23" s="81">
        <f>D5</f>
        <v>114000</v>
      </c>
      <c r="E23" s="239"/>
      <c r="F23" s="81">
        <f>F5</f>
        <v>34000</v>
      </c>
      <c r="G23" s="81">
        <f>G5</f>
        <v>74000</v>
      </c>
      <c r="H23" s="81">
        <f>H5</f>
        <v>120000</v>
      </c>
      <c r="I23" s="239"/>
      <c r="J23" s="81">
        <f>J5</f>
        <v>34200</v>
      </c>
      <c r="K23" s="81">
        <f>K5</f>
        <v>72200</v>
      </c>
      <c r="L23" s="81">
        <f>L5</f>
        <v>114000</v>
      </c>
      <c r="M23" s="239"/>
      <c r="N23" s="81">
        <f>N5</f>
        <v>0</v>
      </c>
      <c r="O23" s="81">
        <f>O5</f>
        <v>0</v>
      </c>
      <c r="P23" s="81">
        <f>P5</f>
        <v>0</v>
      </c>
      <c r="Q23" s="239"/>
      <c r="R23" s="135"/>
    </row>
    <row r="24" spans="1:19" s="21" customFormat="1" ht="15" customHeight="1">
      <c r="A24" s="40" t="s">
        <v>63</v>
      </c>
      <c r="B24" s="57">
        <f>B7</f>
        <v>38073.891600000003</v>
      </c>
      <c r="C24" s="57">
        <f>C7</f>
        <v>68733.444700000007</v>
      </c>
      <c r="D24" s="57">
        <f>D7</f>
        <v>95081.0625</v>
      </c>
      <c r="E24" s="240"/>
      <c r="F24" s="57">
        <f>F7</f>
        <v>30756.308199999999</v>
      </c>
      <c r="G24" s="57">
        <f>G7</f>
        <v>67131.867800000007</v>
      </c>
      <c r="H24" s="57">
        <f>H7</f>
        <v>111063.8915</v>
      </c>
      <c r="I24" s="240"/>
      <c r="J24" s="57">
        <f>J7</f>
        <v>35638.708400000003</v>
      </c>
      <c r="K24" s="57">
        <f>K7</f>
        <v>74482.668399999995</v>
      </c>
      <c r="L24" s="57">
        <f>L7</f>
        <v>117962.74729999999</v>
      </c>
      <c r="M24" s="240"/>
      <c r="N24" s="57">
        <f>N7</f>
        <v>0</v>
      </c>
      <c r="O24" s="57">
        <f>O7</f>
        <v>0</v>
      </c>
      <c r="P24" s="57">
        <f>P7</f>
        <v>0</v>
      </c>
      <c r="Q24" s="240"/>
      <c r="R24" s="135"/>
    </row>
    <row r="25" spans="1:19" s="21" customFormat="1" ht="15" customHeight="1">
      <c r="A25" s="40" t="s">
        <v>64</v>
      </c>
      <c r="B25" s="99">
        <f>B24/B23</f>
        <v>1.2524306447368423</v>
      </c>
      <c r="C25" s="99">
        <f>C24/C23</f>
        <v>1.0048749225146201</v>
      </c>
      <c r="D25" s="99">
        <f>D24/D23</f>
        <v>0.83404440789473688</v>
      </c>
      <c r="E25" s="241"/>
      <c r="F25" s="99">
        <f>F24/F23</f>
        <v>0.90459729999999994</v>
      </c>
      <c r="G25" s="99">
        <f>G24/G23</f>
        <v>0.90718740270270282</v>
      </c>
      <c r="H25" s="99">
        <f>H24/H23</f>
        <v>0.92553242916666667</v>
      </c>
      <c r="I25" s="241"/>
      <c r="J25" s="99">
        <f>J24/J23</f>
        <v>1.0420674970760235</v>
      </c>
      <c r="K25" s="99">
        <f>K24/K23</f>
        <v>1.0316159058171745</v>
      </c>
      <c r="L25" s="99">
        <f>L24/L23</f>
        <v>1.0347609412280701</v>
      </c>
      <c r="M25" s="241"/>
      <c r="N25" s="99" t="e">
        <f>N24/N23</f>
        <v>#DIV/0!</v>
      </c>
      <c r="O25" s="99" t="e">
        <f>O24/O23</f>
        <v>#DIV/0!</v>
      </c>
      <c r="P25" s="99" t="e">
        <f>P24/P23</f>
        <v>#DIV/0!</v>
      </c>
      <c r="Q25" s="241"/>
      <c r="R25" s="135"/>
    </row>
    <row r="26" spans="1:19" s="21" customFormat="1" ht="15" customHeight="1">
      <c r="A26" s="39" t="s">
        <v>72</v>
      </c>
      <c r="B26" s="60">
        <f>B22*0.2</f>
        <v>620</v>
      </c>
      <c r="C26" s="60">
        <f>C22*0.2</f>
        <v>620</v>
      </c>
      <c r="D26" s="60">
        <f>D22*0.2</f>
        <v>620</v>
      </c>
      <c r="E26" s="242"/>
      <c r="F26" s="60">
        <f>F22*0.2</f>
        <v>620</v>
      </c>
      <c r="G26" s="60">
        <f>G22*0.2</f>
        <v>620</v>
      </c>
      <c r="H26" s="60">
        <f>H22*0.2</f>
        <v>620</v>
      </c>
      <c r="I26" s="242"/>
      <c r="J26" s="60">
        <f>J22*0.2</f>
        <v>580</v>
      </c>
      <c r="K26" s="60">
        <f>K22*0.2</f>
        <v>620</v>
      </c>
      <c r="L26" s="60">
        <f>L22*0.2</f>
        <v>620</v>
      </c>
      <c r="M26" s="242"/>
      <c r="N26" s="60">
        <f>N22*0.2</f>
        <v>620</v>
      </c>
      <c r="O26" s="60">
        <f>O22*0.2</f>
        <v>620</v>
      </c>
      <c r="P26" s="60">
        <f>P22*0.2</f>
        <v>620</v>
      </c>
      <c r="Q26" s="242"/>
      <c r="R26" s="138"/>
    </row>
    <row r="27" spans="1:19" s="21" customFormat="1" ht="15" customHeight="1">
      <c r="A27" s="40" t="s">
        <v>65</v>
      </c>
      <c r="B27" s="84">
        <f>IF(B25&lt;80%,0,IF(B25&lt;90%,0.5,IF(B25&lt;95%,0.75,1)))</f>
        <v>1</v>
      </c>
      <c r="C27" s="84">
        <f>IF(C25&lt;80%,0,IF(C25&lt;90%,0.5,IF(C25&lt;95%,0.75,1)))</f>
        <v>1</v>
      </c>
      <c r="D27" s="84">
        <f>IF(D25&lt;80%,0,IF(D25&lt;90%,0.5,IF(D25&lt;95%,0.75,1)))</f>
        <v>0.5</v>
      </c>
      <c r="E27" s="240"/>
      <c r="F27" s="84">
        <f>IF(F25&lt;80%,0,IF(F25&lt;90%,0.5,IF(F25&lt;95%,0.75,1)))</f>
        <v>0.75</v>
      </c>
      <c r="G27" s="84">
        <f>IF(G25&lt;80%,0,IF(G25&lt;90%,0.5,IF(G25&lt;95%,0.75,1)))</f>
        <v>0.75</v>
      </c>
      <c r="H27" s="84">
        <f>IF(H25&lt;80%,0,IF(H25&lt;90%,0.5,IF(H25&lt;95%,0.75,1)))</f>
        <v>0.75</v>
      </c>
      <c r="I27" s="240"/>
      <c r="J27" s="84">
        <f>IF(J25&lt;80%,0,IF(J25&lt;90%,0.5,IF(J25&lt;95%,0.75,1)))</f>
        <v>1</v>
      </c>
      <c r="K27" s="84">
        <f>IF(K25&lt;80%,0,IF(K25&lt;90%,0.5,IF(K25&lt;95%,0.75,1)))</f>
        <v>1</v>
      </c>
      <c r="L27" s="84">
        <f>IF(L25&lt;80%,0,IF(L25&lt;90%,0.5,IF(L25&lt;95%,0.75,1)))</f>
        <v>1</v>
      </c>
      <c r="M27" s="240"/>
      <c r="N27" s="84" t="e">
        <f>IF(N25&lt;80%,0,IF(N25&lt;90%,0.5,IF(N25&lt;95%,0.75,1)))</f>
        <v>#DIV/0!</v>
      </c>
      <c r="O27" s="84" t="e">
        <f>IF(O25&lt;80%,0,IF(O25&lt;90%,0.5,IF(O25&lt;95%,0.75,1)))</f>
        <v>#DIV/0!</v>
      </c>
      <c r="P27" s="84" t="e">
        <f>IF(P25&lt;80%,0,IF(P25&lt;90%,0.5,IF(P25&lt;95%,0.75,1)))</f>
        <v>#DIV/0!</v>
      </c>
      <c r="Q27" s="240"/>
      <c r="R27" s="135"/>
    </row>
    <row r="28" spans="1:19" s="21" customFormat="1" ht="15" customHeight="1">
      <c r="A28" s="61" t="s">
        <v>66</v>
      </c>
      <c r="B28" s="82">
        <f>B27*B26</f>
        <v>620</v>
      </c>
      <c r="C28" s="82">
        <f>C27*C26</f>
        <v>620</v>
      </c>
      <c r="D28" s="82">
        <f>D27*D26</f>
        <v>310</v>
      </c>
      <c r="E28" s="243"/>
      <c r="F28" s="82">
        <f>F27*F26</f>
        <v>465</v>
      </c>
      <c r="G28" s="82">
        <f>G27*G26</f>
        <v>465</v>
      </c>
      <c r="H28" s="82">
        <f>H27*H26</f>
        <v>465</v>
      </c>
      <c r="I28" s="243"/>
      <c r="J28" s="82">
        <f>J27*J26</f>
        <v>580</v>
      </c>
      <c r="K28" s="82">
        <f>K27*K26</f>
        <v>620</v>
      </c>
      <c r="L28" s="82">
        <f>L27*L26</f>
        <v>620</v>
      </c>
      <c r="M28" s="243"/>
      <c r="N28" s="82" t="e">
        <f>N27*N26</f>
        <v>#DIV/0!</v>
      </c>
      <c r="O28" s="82" t="e">
        <f>O27*O26</f>
        <v>#DIV/0!</v>
      </c>
      <c r="P28" s="82" t="e">
        <f>P27*P26</f>
        <v>#DIV/0!</v>
      </c>
      <c r="Q28" s="243"/>
      <c r="R28" s="139"/>
    </row>
    <row r="29" spans="1:19" s="21" customFormat="1" ht="15" customHeight="1">
      <c r="A29" s="20" t="s">
        <v>61</v>
      </c>
      <c r="B29" s="81">
        <f>B12</f>
        <v>100000</v>
      </c>
      <c r="C29" s="81">
        <f>C12</f>
        <v>225000</v>
      </c>
      <c r="D29" s="81">
        <f>D12</f>
        <v>375000</v>
      </c>
      <c r="E29" s="239"/>
      <c r="F29" s="81">
        <f>F12</f>
        <v>107500</v>
      </c>
      <c r="G29" s="81">
        <f>G12</f>
        <v>232500</v>
      </c>
      <c r="H29" s="81">
        <f>H12</f>
        <v>375000</v>
      </c>
      <c r="I29" s="239"/>
      <c r="J29" s="81">
        <f>J12</f>
        <v>108000</v>
      </c>
      <c r="K29" s="81">
        <f>K12</f>
        <v>228000</v>
      </c>
      <c r="L29" s="81">
        <f>L12</f>
        <v>360000</v>
      </c>
      <c r="M29" s="239"/>
      <c r="N29" s="81">
        <f>N12</f>
        <v>0</v>
      </c>
      <c r="O29" s="81">
        <f>O12</f>
        <v>0</v>
      </c>
      <c r="P29" s="81">
        <f>P12</f>
        <v>0</v>
      </c>
      <c r="Q29" s="239"/>
      <c r="R29" s="135"/>
      <c r="S29" s="12"/>
    </row>
    <row r="30" spans="1:19" s="21" customFormat="1" ht="15" customHeight="1">
      <c r="A30" s="40" t="s">
        <v>67</v>
      </c>
      <c r="B30" s="57">
        <f>B14</f>
        <v>119531.91</v>
      </c>
      <c r="C30" s="57">
        <f>C14</f>
        <v>223988.38</v>
      </c>
      <c r="D30" s="57">
        <f>D14</f>
        <v>303644.15000000002</v>
      </c>
      <c r="E30" s="240"/>
      <c r="F30" s="57">
        <f>F14</f>
        <v>97918.82</v>
      </c>
      <c r="G30" s="57">
        <f>G14</f>
        <v>214111.99</v>
      </c>
      <c r="H30" s="57">
        <f>H14</f>
        <v>344681.5</v>
      </c>
      <c r="I30" s="240"/>
      <c r="J30" s="57">
        <f>J14</f>
        <v>106517.06</v>
      </c>
      <c r="K30" s="57">
        <f>K14</f>
        <v>231846.66</v>
      </c>
      <c r="L30" s="57">
        <f>L14</f>
        <v>379444.76</v>
      </c>
      <c r="M30" s="240"/>
      <c r="N30" s="57">
        <f>N14</f>
        <v>0</v>
      </c>
      <c r="O30" s="57">
        <f>O14</f>
        <v>0</v>
      </c>
      <c r="P30" s="57">
        <f>P14</f>
        <v>0</v>
      </c>
      <c r="Q30" s="240"/>
      <c r="R30" s="135"/>
    </row>
    <row r="31" spans="1:19" s="21" customFormat="1" ht="15" customHeight="1">
      <c r="A31" s="40" t="s">
        <v>68</v>
      </c>
      <c r="B31" s="99">
        <f>B30/B29</f>
        <v>1.1953191000000001</v>
      </c>
      <c r="C31" s="99">
        <f>C30/C29</f>
        <v>0.99550391111111114</v>
      </c>
      <c r="D31" s="99">
        <f>D30/D29</f>
        <v>0.80971773333333341</v>
      </c>
      <c r="E31" s="241"/>
      <c r="F31" s="99">
        <f>F30/F29</f>
        <v>0.91087274418604658</v>
      </c>
      <c r="G31" s="99">
        <f>G30/G29</f>
        <v>0.92091178494623649</v>
      </c>
      <c r="H31" s="99">
        <f>H30/H29</f>
        <v>0.91915066666666667</v>
      </c>
      <c r="I31" s="241"/>
      <c r="J31" s="99">
        <f>J30/J29</f>
        <v>0.98626907407407405</v>
      </c>
      <c r="K31" s="99">
        <f>K30/K29</f>
        <v>1.0168713157894738</v>
      </c>
      <c r="L31" s="99">
        <f>L30/L29</f>
        <v>1.0540132222222223</v>
      </c>
      <c r="M31" s="241"/>
      <c r="N31" s="99" t="e">
        <f>N30/N29</f>
        <v>#DIV/0!</v>
      </c>
      <c r="O31" s="99" t="e">
        <f>O30/O29</f>
        <v>#DIV/0!</v>
      </c>
      <c r="P31" s="99" t="e">
        <f>P30/P29</f>
        <v>#DIV/0!</v>
      </c>
      <c r="Q31" s="241"/>
      <c r="R31" s="135"/>
    </row>
    <row r="32" spans="1:19" s="23" customFormat="1" ht="15" customHeight="1">
      <c r="A32" s="40" t="s">
        <v>73</v>
      </c>
      <c r="B32" s="88">
        <f>B22*0.2</f>
        <v>620</v>
      </c>
      <c r="C32" s="88">
        <f>C22*0.2</f>
        <v>620</v>
      </c>
      <c r="D32" s="88">
        <f>D22*0.2</f>
        <v>620</v>
      </c>
      <c r="E32" s="240"/>
      <c r="F32" s="88">
        <f>F22*0.2</f>
        <v>620</v>
      </c>
      <c r="G32" s="88">
        <f>G22*0.2</f>
        <v>620</v>
      </c>
      <c r="H32" s="88">
        <f>H22*0.2</f>
        <v>620</v>
      </c>
      <c r="I32" s="240"/>
      <c r="J32" s="88">
        <f>J22*0.2</f>
        <v>580</v>
      </c>
      <c r="K32" s="88">
        <f>K22*0.2</f>
        <v>620</v>
      </c>
      <c r="L32" s="88">
        <f>L22*0.2</f>
        <v>620</v>
      </c>
      <c r="M32" s="240"/>
      <c r="N32" s="88">
        <f>N22*0.2</f>
        <v>620</v>
      </c>
      <c r="O32" s="88">
        <f>O22*0.2</f>
        <v>620</v>
      </c>
      <c r="P32" s="88">
        <f>P22*0.2</f>
        <v>620</v>
      </c>
      <c r="Q32" s="240"/>
      <c r="R32" s="135"/>
      <c r="S32" s="21"/>
    </row>
    <row r="33" spans="1:19" s="22" customFormat="1" ht="15" customHeight="1">
      <c r="A33" s="40" t="s">
        <v>69</v>
      </c>
      <c r="B33" s="60">
        <f>IF(B31&lt;80%,0,IF(B31&lt;90%,0.5,IF(B31&lt;95%,0.75,1)))</f>
        <v>1</v>
      </c>
      <c r="C33" s="60">
        <f>IF(C31&lt;80%,0,IF(C31&lt;90%,0.5,IF(C31&lt;95%,0.75,1)))</f>
        <v>1</v>
      </c>
      <c r="D33" s="60">
        <f>IF(D31&lt;80%,0,IF(D31&lt;90%,0.5,IF(D31&lt;95%,0.75,1)))</f>
        <v>0.5</v>
      </c>
      <c r="E33" s="242"/>
      <c r="F33" s="60">
        <f>IF(F31&lt;80%,0,IF(F31&lt;90%,0.5,IF(F31&lt;95%,0.75,1)))</f>
        <v>0.75</v>
      </c>
      <c r="G33" s="60">
        <f>IF(G31&lt;80%,0,IF(G31&lt;90%,0.5,IF(G31&lt;95%,0.75,1)))</f>
        <v>0.75</v>
      </c>
      <c r="H33" s="60">
        <f>IF(H31&lt;80%,0,IF(H31&lt;90%,0.5,IF(H31&lt;95%,0.75,1)))</f>
        <v>0.75</v>
      </c>
      <c r="I33" s="242"/>
      <c r="J33" s="60">
        <f>IF(J31&lt;80%,0,IF(J31&lt;90%,0.5,IF(J31&lt;95%,0.75,1)))</f>
        <v>1</v>
      </c>
      <c r="K33" s="60">
        <f>IF(K31&lt;80%,0,IF(K31&lt;90%,0.5,IF(K31&lt;95%,0.75,1)))</f>
        <v>1</v>
      </c>
      <c r="L33" s="60">
        <f>IF(L31&lt;80%,0,IF(L31&lt;90%,0.5,IF(L31&lt;95%,0.75,1)))</f>
        <v>1</v>
      </c>
      <c r="M33" s="242"/>
      <c r="N33" s="60" t="e">
        <f>IF(N31&lt;80%,0,IF(N31&lt;90%,0.5,IF(N31&lt;95%,0.75,1)))</f>
        <v>#DIV/0!</v>
      </c>
      <c r="O33" s="60" t="e">
        <f>IF(O31&lt;80%,0,IF(O31&lt;90%,0.5,IF(O31&lt;95%,0.75,1)))</f>
        <v>#DIV/0!</v>
      </c>
      <c r="P33" s="60" t="e">
        <f>IF(P31&lt;80%,0,IF(P31&lt;90%,0.5,IF(P31&lt;95%,0.75,1)))</f>
        <v>#DIV/0!</v>
      </c>
      <c r="Q33" s="242"/>
      <c r="R33" s="135"/>
      <c r="S33" s="23"/>
    </row>
    <row r="34" spans="1:19" s="21" customFormat="1" ht="15" customHeight="1">
      <c r="A34" s="61" t="s">
        <v>70</v>
      </c>
      <c r="B34" s="82">
        <f>B33*B32</f>
        <v>620</v>
      </c>
      <c r="C34" s="82">
        <f>C33*C32</f>
        <v>620</v>
      </c>
      <c r="D34" s="82">
        <f>D33*D32</f>
        <v>310</v>
      </c>
      <c r="E34" s="243"/>
      <c r="F34" s="82">
        <f>F33*F32</f>
        <v>465</v>
      </c>
      <c r="G34" s="82">
        <f>G33*G32</f>
        <v>465</v>
      </c>
      <c r="H34" s="82">
        <f>H33*H32</f>
        <v>465</v>
      </c>
      <c r="I34" s="243"/>
      <c r="J34" s="82">
        <f>J33*J32</f>
        <v>580</v>
      </c>
      <c r="K34" s="82">
        <f>K33*K32</f>
        <v>620</v>
      </c>
      <c r="L34" s="82">
        <f>L33*L32</f>
        <v>620</v>
      </c>
      <c r="M34" s="243"/>
      <c r="N34" s="82" t="e">
        <f>N33*N32</f>
        <v>#DIV/0!</v>
      </c>
      <c r="O34" s="82" t="e">
        <f>O33*O32</f>
        <v>#DIV/0!</v>
      </c>
      <c r="P34" s="82" t="e">
        <f>P33*P32</f>
        <v>#DIV/0!</v>
      </c>
      <c r="Q34" s="243"/>
      <c r="R34" s="139"/>
      <c r="S34" s="12"/>
    </row>
    <row r="35" spans="1:19" s="21" customFormat="1" ht="15" customHeight="1">
      <c r="A35" s="20" t="s">
        <v>46</v>
      </c>
      <c r="B35" s="100"/>
      <c r="C35" s="100"/>
      <c r="D35" s="100"/>
      <c r="E35" s="239"/>
      <c r="F35" s="100"/>
      <c r="G35" s="100"/>
      <c r="H35" s="100"/>
      <c r="I35" s="239"/>
      <c r="J35" s="100">
        <v>1</v>
      </c>
      <c r="K35" s="100"/>
      <c r="L35" s="100"/>
      <c r="M35" s="239"/>
      <c r="N35" s="100"/>
      <c r="O35" s="100"/>
      <c r="P35" s="100"/>
      <c r="Q35" s="239"/>
      <c r="R35" s="140"/>
      <c r="S35" s="23"/>
    </row>
    <row r="36" spans="1:19" s="23" customFormat="1" ht="15" customHeight="1">
      <c r="A36" s="52" t="s">
        <v>71</v>
      </c>
      <c r="B36" s="85">
        <f>B22*0.1</f>
        <v>310</v>
      </c>
      <c r="C36" s="85">
        <f>C22*0.1</f>
        <v>310</v>
      </c>
      <c r="D36" s="85">
        <f>D22*0.1</f>
        <v>310</v>
      </c>
      <c r="E36" s="244"/>
      <c r="F36" s="85">
        <f>F22*0.1</f>
        <v>310</v>
      </c>
      <c r="G36" s="85">
        <f>G22*0.1</f>
        <v>310</v>
      </c>
      <c r="H36" s="85">
        <f>H22*0.1</f>
        <v>310</v>
      </c>
      <c r="I36" s="244"/>
      <c r="J36" s="85">
        <f>J22*0.1</f>
        <v>290</v>
      </c>
      <c r="K36" s="85">
        <f>K22*0.1</f>
        <v>310</v>
      </c>
      <c r="L36" s="85">
        <f>L22*0.1</f>
        <v>310</v>
      </c>
      <c r="M36" s="244"/>
      <c r="N36" s="85">
        <f>N22*0.1</f>
        <v>310</v>
      </c>
      <c r="O36" s="85">
        <f>O22*0.1</f>
        <v>310</v>
      </c>
      <c r="P36" s="85">
        <f>P22*0.1</f>
        <v>310</v>
      </c>
      <c r="Q36" s="244"/>
      <c r="R36" s="138"/>
    </row>
    <row r="37" spans="1:19" s="22" customFormat="1" ht="15" customHeight="1">
      <c r="A37" s="40" t="s">
        <v>74</v>
      </c>
      <c r="B37" s="107" t="s">
        <v>184</v>
      </c>
      <c r="C37" s="109">
        <v>1</v>
      </c>
      <c r="D37" s="107"/>
      <c r="E37" s="240"/>
      <c r="F37" s="107" t="s">
        <v>184</v>
      </c>
      <c r="G37" s="107" t="s">
        <v>184</v>
      </c>
      <c r="H37" s="107" t="s">
        <v>184</v>
      </c>
      <c r="I37" s="240"/>
      <c r="J37" s="107" t="s">
        <v>184</v>
      </c>
      <c r="K37" s="107" t="s">
        <v>184</v>
      </c>
      <c r="L37" s="107" t="s">
        <v>184</v>
      </c>
      <c r="M37" s="240"/>
      <c r="N37" s="107"/>
      <c r="O37" s="107"/>
      <c r="P37" s="107"/>
      <c r="Q37" s="240"/>
      <c r="R37" s="135"/>
      <c r="S37" s="37"/>
    </row>
    <row r="38" spans="1:19" s="22" customFormat="1" ht="15" customHeight="1">
      <c r="A38" s="68" t="s">
        <v>75</v>
      </c>
      <c r="B38" s="83">
        <f>B37*B36</f>
        <v>310</v>
      </c>
      <c r="C38" s="83">
        <f>C37*C36</f>
        <v>310</v>
      </c>
      <c r="D38" s="83">
        <f>D37*D36</f>
        <v>0</v>
      </c>
      <c r="E38" s="243"/>
      <c r="F38" s="83">
        <f>F37*F36</f>
        <v>310</v>
      </c>
      <c r="G38" s="83">
        <f>G37*G36</f>
        <v>310</v>
      </c>
      <c r="H38" s="83">
        <f>H37*H36</f>
        <v>310</v>
      </c>
      <c r="I38" s="243"/>
      <c r="J38" s="83">
        <f>J37*J36</f>
        <v>290</v>
      </c>
      <c r="K38" s="83">
        <f>K37*K36</f>
        <v>310</v>
      </c>
      <c r="L38" s="83">
        <f>L37*L36</f>
        <v>310</v>
      </c>
      <c r="M38" s="243"/>
      <c r="N38" s="83">
        <f>N37*N36</f>
        <v>0</v>
      </c>
      <c r="O38" s="83">
        <f>O37*O36</f>
        <v>0</v>
      </c>
      <c r="P38" s="83">
        <f>P37*P36</f>
        <v>0</v>
      </c>
      <c r="Q38" s="243"/>
      <c r="R38" s="142"/>
      <c r="S38" s="14"/>
    </row>
    <row r="39" spans="1:19" s="43" customFormat="1" ht="15" customHeight="1">
      <c r="A39" s="58" t="s">
        <v>79</v>
      </c>
      <c r="B39" s="86">
        <f>B34+B28+B38</f>
        <v>1550</v>
      </c>
      <c r="C39" s="86">
        <f>C34+C28+C38</f>
        <v>1550</v>
      </c>
      <c r="D39" s="86">
        <f>D34+D28+D38</f>
        <v>620</v>
      </c>
      <c r="E39" s="245"/>
      <c r="F39" s="86">
        <f>F34+F28+F38</f>
        <v>1240</v>
      </c>
      <c r="G39" s="86">
        <f>G34+G28+G38</f>
        <v>1240</v>
      </c>
      <c r="H39" s="86">
        <f>H34+H28+H38</f>
        <v>1240</v>
      </c>
      <c r="I39" s="245"/>
      <c r="J39" s="86">
        <f>J34+J28+J38</f>
        <v>1450</v>
      </c>
      <c r="K39" s="86">
        <f>K34+K28+K38</f>
        <v>1550</v>
      </c>
      <c r="L39" s="86">
        <f>L34+L28+L38</f>
        <v>1550</v>
      </c>
      <c r="M39" s="245"/>
      <c r="N39" s="86" t="e">
        <f>N34+N28+N38</f>
        <v>#DIV/0!</v>
      </c>
      <c r="O39" s="86" t="e">
        <f>O34+O28+O38</f>
        <v>#DIV/0!</v>
      </c>
      <c r="P39" s="86" t="e">
        <f>P34+P28+P38</f>
        <v>#DIV/0!</v>
      </c>
      <c r="Q39" s="245"/>
      <c r="R39" s="143"/>
      <c r="S39" s="17"/>
    </row>
    <row r="40" spans="1:19" s="23" customFormat="1" ht="15" customHeight="1">
      <c r="A40" s="134" t="s">
        <v>170</v>
      </c>
      <c r="B40" s="497">
        <f>D5</f>
        <v>114000</v>
      </c>
      <c r="C40" s="498"/>
      <c r="D40" s="498"/>
      <c r="E40" s="501"/>
      <c r="F40" s="497">
        <f>H5</f>
        <v>120000</v>
      </c>
      <c r="G40" s="498"/>
      <c r="H40" s="498"/>
      <c r="I40" s="501"/>
      <c r="J40" s="497">
        <f>L5</f>
        <v>114000</v>
      </c>
      <c r="K40" s="498"/>
      <c r="L40" s="498"/>
      <c r="M40" s="501"/>
      <c r="N40" s="497">
        <f>P5</f>
        <v>0</v>
      </c>
      <c r="O40" s="498"/>
      <c r="P40" s="498"/>
      <c r="Q40" s="501"/>
      <c r="R40" s="138"/>
    </row>
    <row r="41" spans="1:19" s="22" customFormat="1" ht="15" customHeight="1">
      <c r="A41" s="136" t="s">
        <v>81</v>
      </c>
      <c r="B41" s="499">
        <f>D7</f>
        <v>95081.0625</v>
      </c>
      <c r="C41" s="500"/>
      <c r="D41" s="500"/>
      <c r="E41" s="501"/>
      <c r="F41" s="499">
        <f>H7</f>
        <v>111063.8915</v>
      </c>
      <c r="G41" s="500"/>
      <c r="H41" s="500"/>
      <c r="I41" s="501"/>
      <c r="J41" s="499">
        <f>L7</f>
        <v>117962.74729999999</v>
      </c>
      <c r="K41" s="500"/>
      <c r="L41" s="500"/>
      <c r="M41" s="501"/>
      <c r="N41" s="499">
        <f>P7</f>
        <v>0</v>
      </c>
      <c r="O41" s="500"/>
      <c r="P41" s="500"/>
      <c r="Q41" s="501"/>
      <c r="R41" s="138"/>
      <c r="S41" s="37"/>
    </row>
    <row r="42" spans="1:19" s="21" customFormat="1" ht="15" customHeight="1">
      <c r="A42" s="136" t="s">
        <v>80</v>
      </c>
      <c r="B42" s="502">
        <f>B41/B40</f>
        <v>0.83404440789473688</v>
      </c>
      <c r="C42" s="503"/>
      <c r="D42" s="503"/>
      <c r="E42" s="501"/>
      <c r="F42" s="502">
        <f>F41/F40</f>
        <v>0.92553242916666667</v>
      </c>
      <c r="G42" s="503"/>
      <c r="H42" s="503"/>
      <c r="I42" s="501"/>
      <c r="J42" s="502">
        <f>J41/J40</f>
        <v>1.0347609412280701</v>
      </c>
      <c r="K42" s="503"/>
      <c r="L42" s="503"/>
      <c r="M42" s="501"/>
      <c r="N42" s="502" t="e">
        <f>N41/N40</f>
        <v>#DIV/0!</v>
      </c>
      <c r="O42" s="503"/>
      <c r="P42" s="503"/>
      <c r="Q42" s="501"/>
      <c r="R42" s="144"/>
    </row>
    <row r="43" spans="1:19" s="21" customFormat="1" ht="15" customHeight="1">
      <c r="A43" s="136" t="s">
        <v>77</v>
      </c>
      <c r="B43" s="504">
        <f>D22/2</f>
        <v>1550</v>
      </c>
      <c r="C43" s="517"/>
      <c r="D43" s="517"/>
      <c r="E43" s="501"/>
      <c r="F43" s="504">
        <f>H22/2</f>
        <v>1550</v>
      </c>
      <c r="G43" s="517"/>
      <c r="H43" s="517"/>
      <c r="I43" s="501"/>
      <c r="J43" s="504">
        <f>L22/2</f>
        <v>1550</v>
      </c>
      <c r="K43" s="517"/>
      <c r="L43" s="517"/>
      <c r="M43" s="501"/>
      <c r="N43" s="504">
        <f>P22/2</f>
        <v>1550</v>
      </c>
      <c r="O43" s="517"/>
      <c r="P43" s="517"/>
      <c r="Q43" s="501"/>
      <c r="R43" s="138"/>
      <c r="S43" s="23"/>
    </row>
    <row r="44" spans="1:19" s="23" customFormat="1" ht="15" customHeight="1">
      <c r="A44" s="90" t="s">
        <v>78</v>
      </c>
      <c r="B44" s="492">
        <f>IF(B42&lt;100%,0,IF(B42&lt;110%,0.5,IF(B42&lt;120%,0.7,1)))</f>
        <v>0</v>
      </c>
      <c r="C44" s="493"/>
      <c r="D44" s="493"/>
      <c r="E44" s="494"/>
      <c r="F44" s="492">
        <f>IF(F42&lt;100%,0,IF(F42&lt;110%,0.5,IF(F42&lt;120%,0.7,1)))</f>
        <v>0</v>
      </c>
      <c r="G44" s="493"/>
      <c r="H44" s="493"/>
      <c r="I44" s="494"/>
      <c r="J44" s="492">
        <f>IF(J42&lt;100%,0,IF(J42&lt;110%,0.5,IF(J42&lt;120%,0.7,1)))</f>
        <v>0.5</v>
      </c>
      <c r="K44" s="493"/>
      <c r="L44" s="493"/>
      <c r="M44" s="494"/>
      <c r="N44" s="492" t="e">
        <f>IF(N42&lt;100%,0,IF(N42&lt;110%,0.5,IF(N42&lt;120%,0.7,1)))</f>
        <v>#DIV/0!</v>
      </c>
      <c r="O44" s="493"/>
      <c r="P44" s="493"/>
      <c r="Q44" s="494"/>
      <c r="R44" s="145"/>
    </row>
    <row r="45" spans="1:19" s="22" customFormat="1" ht="15" customHeight="1">
      <c r="A45" s="58" t="s">
        <v>76</v>
      </c>
      <c r="B45" s="495">
        <f>B44*B43</f>
        <v>0</v>
      </c>
      <c r="C45" s="496"/>
      <c r="D45" s="496"/>
      <c r="E45" s="494"/>
      <c r="F45" s="495">
        <f>F44*F43</f>
        <v>0</v>
      </c>
      <c r="G45" s="496"/>
      <c r="H45" s="496"/>
      <c r="I45" s="494"/>
      <c r="J45" s="495">
        <f>J44*J43</f>
        <v>775</v>
      </c>
      <c r="K45" s="496"/>
      <c r="L45" s="496"/>
      <c r="M45" s="494"/>
      <c r="N45" s="495" t="e">
        <f>N44*N43</f>
        <v>#DIV/0!</v>
      </c>
      <c r="O45" s="496"/>
      <c r="P45" s="496"/>
      <c r="Q45" s="494"/>
      <c r="R45" s="146"/>
      <c r="S45" s="37"/>
    </row>
    <row r="46" spans="1:19" s="21" customFormat="1" ht="15" customHeight="1">
      <c r="A46" s="134" t="s">
        <v>171</v>
      </c>
      <c r="B46" s="497">
        <f>E11</f>
        <v>375000</v>
      </c>
      <c r="C46" s="498"/>
      <c r="D46" s="498"/>
      <c r="E46" s="494"/>
      <c r="F46" s="497">
        <f>I11</f>
        <v>375000</v>
      </c>
      <c r="G46" s="498"/>
      <c r="H46" s="498"/>
      <c r="I46" s="494"/>
      <c r="J46" s="497">
        <f>M11</f>
        <v>360000</v>
      </c>
      <c r="K46" s="498"/>
      <c r="L46" s="498"/>
      <c r="M46" s="494"/>
      <c r="N46" s="497">
        <f>Q11</f>
        <v>0</v>
      </c>
      <c r="O46" s="498"/>
      <c r="P46" s="498"/>
      <c r="Q46" s="494"/>
      <c r="R46" s="146"/>
      <c r="S46" s="22"/>
    </row>
    <row r="47" spans="1:19" s="21" customFormat="1" ht="15" customHeight="1">
      <c r="A47" s="136" t="s">
        <v>81</v>
      </c>
      <c r="B47" s="499">
        <f>D14</f>
        <v>303644.15000000002</v>
      </c>
      <c r="C47" s="500"/>
      <c r="D47" s="500"/>
      <c r="E47" s="501"/>
      <c r="F47" s="499">
        <f>H14</f>
        <v>344681.5</v>
      </c>
      <c r="G47" s="500"/>
      <c r="H47" s="500"/>
      <c r="I47" s="501"/>
      <c r="J47" s="499">
        <f>L14</f>
        <v>379444.76</v>
      </c>
      <c r="K47" s="500"/>
      <c r="L47" s="500"/>
      <c r="M47" s="501"/>
      <c r="N47" s="499">
        <f>P14</f>
        <v>0</v>
      </c>
      <c r="O47" s="500"/>
      <c r="P47" s="500"/>
      <c r="Q47" s="501"/>
      <c r="R47" s="146"/>
    </row>
    <row r="48" spans="1:19" s="21" customFormat="1" ht="15" customHeight="1">
      <c r="A48" s="136" t="s">
        <v>80</v>
      </c>
      <c r="B48" s="502">
        <f>B47/B46</f>
        <v>0.80971773333333341</v>
      </c>
      <c r="C48" s="503"/>
      <c r="D48" s="503"/>
      <c r="E48" s="501"/>
      <c r="F48" s="502">
        <f>F47/F46</f>
        <v>0.91915066666666667</v>
      </c>
      <c r="G48" s="503"/>
      <c r="H48" s="503"/>
      <c r="I48" s="501"/>
      <c r="J48" s="502">
        <f>J47/J46</f>
        <v>1.0540132222222223</v>
      </c>
      <c r="K48" s="503"/>
      <c r="L48" s="503"/>
      <c r="M48" s="501"/>
      <c r="N48" s="502" t="e">
        <f>N47/N46</f>
        <v>#DIV/0!</v>
      </c>
      <c r="O48" s="503"/>
      <c r="P48" s="503"/>
      <c r="Q48" s="501"/>
      <c r="R48" s="146"/>
    </row>
    <row r="49" spans="1:19" s="21" customFormat="1" ht="15" customHeight="1">
      <c r="A49" s="136" t="s">
        <v>77</v>
      </c>
      <c r="B49" s="504">
        <f>D22/2</f>
        <v>1550</v>
      </c>
      <c r="C49" s="505"/>
      <c r="D49" s="505"/>
      <c r="E49" s="501"/>
      <c r="F49" s="504">
        <f>H22/2</f>
        <v>1550</v>
      </c>
      <c r="G49" s="505"/>
      <c r="H49" s="505"/>
      <c r="I49" s="501"/>
      <c r="J49" s="504">
        <f>L22/2</f>
        <v>1550</v>
      </c>
      <c r="K49" s="505"/>
      <c r="L49" s="505"/>
      <c r="M49" s="501"/>
      <c r="N49" s="504">
        <f>P22/2</f>
        <v>1550</v>
      </c>
      <c r="O49" s="505"/>
      <c r="P49" s="505"/>
      <c r="Q49" s="501"/>
      <c r="R49" s="146"/>
      <c r="S49" s="37"/>
    </row>
    <row r="50" spans="1:19" s="21" customFormat="1" ht="15" customHeight="1">
      <c r="A50" s="90" t="s">
        <v>78</v>
      </c>
      <c r="B50" s="492">
        <f>IF(B48&lt;100%,0,IF(B48&lt;110%,0.5,IF(B48&lt;120%,0.7,1)))</f>
        <v>0</v>
      </c>
      <c r="C50" s="493"/>
      <c r="D50" s="493"/>
      <c r="E50" s="494"/>
      <c r="F50" s="492">
        <f>IF(F48&lt;100%,0,IF(F48&lt;110%,0.5,IF(F48&lt;120%,0.7,1)))</f>
        <v>0</v>
      </c>
      <c r="G50" s="493"/>
      <c r="H50" s="493"/>
      <c r="I50" s="494"/>
      <c r="J50" s="492">
        <f>IF(J48&lt;100%,0,IF(J48&lt;110%,0.5,IF(J48&lt;120%,0.7,1)))</f>
        <v>0.5</v>
      </c>
      <c r="K50" s="493"/>
      <c r="L50" s="493"/>
      <c r="M50" s="494"/>
      <c r="N50" s="492" t="e">
        <f>IF(N48&lt;100%,0,IF(N48&lt;110%,0.5,IF(N48&lt;120%,0.7,1)))</f>
        <v>#DIV/0!</v>
      </c>
      <c r="O50" s="493"/>
      <c r="P50" s="493"/>
      <c r="Q50" s="494"/>
      <c r="R50" s="146"/>
    </row>
    <row r="51" spans="1:19" s="21" customFormat="1" ht="15" customHeight="1">
      <c r="A51" s="58" t="s">
        <v>76</v>
      </c>
      <c r="B51" s="495">
        <f>B50*B49</f>
        <v>0</v>
      </c>
      <c r="C51" s="496"/>
      <c r="D51" s="496"/>
      <c r="E51" s="494"/>
      <c r="F51" s="495">
        <f>F50*F49</f>
        <v>0</v>
      </c>
      <c r="G51" s="496"/>
      <c r="H51" s="496"/>
      <c r="I51" s="494"/>
      <c r="J51" s="495">
        <f>J50*J49</f>
        <v>775</v>
      </c>
      <c r="K51" s="496"/>
      <c r="L51" s="496"/>
      <c r="M51" s="494"/>
      <c r="N51" s="495" t="e">
        <f>N50*N49</f>
        <v>#DIV/0!</v>
      </c>
      <c r="O51" s="496"/>
      <c r="P51" s="496"/>
      <c r="Q51" s="494"/>
      <c r="R51" s="146"/>
      <c r="S51" s="22"/>
    </row>
    <row r="52" spans="1:19" s="21" customFormat="1" ht="15" customHeight="1">
      <c r="A52" s="65"/>
      <c r="B52" s="66"/>
      <c r="C52" s="66"/>
      <c r="D52" s="66"/>
      <c r="E52" s="148"/>
      <c r="F52" s="66"/>
      <c r="G52" s="66"/>
      <c r="H52" s="66"/>
      <c r="I52" s="148"/>
      <c r="J52" s="66"/>
      <c r="K52" s="66"/>
      <c r="L52" s="66"/>
      <c r="M52" s="148"/>
      <c r="N52" s="66"/>
      <c r="O52" s="66"/>
      <c r="P52" s="66"/>
      <c r="Q52" s="148"/>
      <c r="R52" s="149"/>
      <c r="S52" s="37"/>
    </row>
    <row r="53" spans="1:19" s="21" customFormat="1" ht="15" customHeight="1">
      <c r="A53" s="212" t="s">
        <v>27</v>
      </c>
      <c r="B53" s="116" t="s">
        <v>7</v>
      </c>
      <c r="C53" s="116" t="s">
        <v>8</v>
      </c>
      <c r="D53" s="116" t="s">
        <v>9</v>
      </c>
      <c r="E53" s="227" t="s">
        <v>173</v>
      </c>
      <c r="F53" s="116" t="s">
        <v>4</v>
      </c>
      <c r="G53" s="116" t="s">
        <v>5</v>
      </c>
      <c r="H53" s="116" t="s">
        <v>6</v>
      </c>
      <c r="I53" s="227" t="s">
        <v>172</v>
      </c>
      <c r="J53" s="116" t="s">
        <v>1</v>
      </c>
      <c r="K53" s="116" t="s">
        <v>2</v>
      </c>
      <c r="L53" s="116" t="s">
        <v>3</v>
      </c>
      <c r="M53" s="227" t="s">
        <v>159</v>
      </c>
      <c r="N53" s="116" t="s">
        <v>10</v>
      </c>
      <c r="O53" s="116" t="s">
        <v>11</v>
      </c>
      <c r="P53" s="116" t="s">
        <v>12</v>
      </c>
      <c r="Q53" s="227" t="s">
        <v>174</v>
      </c>
      <c r="R53" s="116" t="s">
        <v>175</v>
      </c>
    </row>
    <row r="54" spans="1:19" s="21" customFormat="1" ht="15" customHeight="1">
      <c r="A54" s="150" t="s">
        <v>36</v>
      </c>
      <c r="B54" s="117"/>
      <c r="C54" s="117"/>
      <c r="D54" s="117"/>
      <c r="E54" s="228">
        <f t="shared" ref="E54:E67" si="12">SUM(B54:D54)</f>
        <v>0</v>
      </c>
      <c r="F54" s="117"/>
      <c r="G54" s="117"/>
      <c r="H54" s="117"/>
      <c r="I54" s="228">
        <f>SUM(F54:H54)</f>
        <v>0</v>
      </c>
      <c r="J54" s="117"/>
      <c r="K54" s="117"/>
      <c r="L54" s="117"/>
      <c r="M54" s="228">
        <f>SUM(J54:L54)</f>
        <v>0</v>
      </c>
      <c r="N54" s="117"/>
      <c r="O54" s="117"/>
      <c r="P54" s="117"/>
      <c r="Q54" s="228">
        <f>SUM(N54:P54)</f>
        <v>0</v>
      </c>
      <c r="R54" s="118">
        <f t="shared" ref="R54:R67" si="13">M54+I54+E54+Q54</f>
        <v>0</v>
      </c>
      <c r="S54" s="23"/>
    </row>
    <row r="55" spans="1:19" s="21" customFormat="1" ht="15" customHeight="1">
      <c r="A55" s="150" t="s">
        <v>37</v>
      </c>
      <c r="B55" s="117">
        <v>1</v>
      </c>
      <c r="C55" s="117"/>
      <c r="D55" s="117"/>
      <c r="E55" s="228">
        <f t="shared" si="12"/>
        <v>1</v>
      </c>
      <c r="F55" s="117"/>
      <c r="G55" s="117">
        <v>1</v>
      </c>
      <c r="H55" s="117"/>
      <c r="I55" s="228">
        <f t="shared" ref="I55:I67" si="14">SUM(F55:H55)</f>
        <v>1</v>
      </c>
      <c r="J55" s="117"/>
      <c r="K55" s="117"/>
      <c r="L55" s="117"/>
      <c r="M55" s="228">
        <f t="shared" ref="M55:M67" si="15">SUM(J55:L55)</f>
        <v>0</v>
      </c>
      <c r="N55" s="117"/>
      <c r="O55" s="117"/>
      <c r="P55" s="117"/>
      <c r="Q55" s="228">
        <f t="shared" ref="Q55:Q67" si="16">SUM(N55:P55)</f>
        <v>0</v>
      </c>
      <c r="R55" s="118">
        <f t="shared" si="13"/>
        <v>2</v>
      </c>
      <c r="S55" s="22"/>
    </row>
    <row r="56" spans="1:19" s="21" customFormat="1" ht="15" customHeight="1">
      <c r="A56" s="150" t="s">
        <v>83</v>
      </c>
      <c r="B56" s="117"/>
      <c r="C56" s="117">
        <v>1</v>
      </c>
      <c r="D56" s="117"/>
      <c r="E56" s="228">
        <f t="shared" si="12"/>
        <v>1</v>
      </c>
      <c r="F56" s="117"/>
      <c r="G56" s="117"/>
      <c r="H56" s="117"/>
      <c r="I56" s="228">
        <f t="shared" si="14"/>
        <v>0</v>
      </c>
      <c r="J56" s="117"/>
      <c r="K56" s="117"/>
      <c r="L56" s="117"/>
      <c r="M56" s="228">
        <f t="shared" si="15"/>
        <v>0</v>
      </c>
      <c r="N56" s="117"/>
      <c r="O56" s="117"/>
      <c r="P56" s="117"/>
      <c r="Q56" s="228">
        <f t="shared" si="16"/>
        <v>0</v>
      </c>
      <c r="R56" s="118">
        <f t="shared" si="13"/>
        <v>1</v>
      </c>
    </row>
    <row r="57" spans="1:19" s="21" customFormat="1" ht="15" customHeight="1">
      <c r="A57" s="150" t="s">
        <v>38</v>
      </c>
      <c r="B57" s="117"/>
      <c r="C57" s="117"/>
      <c r="D57" s="117"/>
      <c r="E57" s="228">
        <f t="shared" si="12"/>
        <v>0</v>
      </c>
      <c r="F57" s="117">
        <v>1</v>
      </c>
      <c r="G57" s="117">
        <v>1</v>
      </c>
      <c r="H57" s="117"/>
      <c r="I57" s="228">
        <f t="shared" si="14"/>
        <v>2</v>
      </c>
      <c r="J57" s="117"/>
      <c r="K57" s="117">
        <v>1</v>
      </c>
      <c r="L57" s="117">
        <v>1</v>
      </c>
      <c r="M57" s="228">
        <f t="shared" si="15"/>
        <v>2</v>
      </c>
      <c r="N57" s="117"/>
      <c r="O57" s="117"/>
      <c r="P57" s="117"/>
      <c r="Q57" s="228">
        <f t="shared" si="16"/>
        <v>0</v>
      </c>
      <c r="R57" s="118">
        <f t="shared" si="13"/>
        <v>4</v>
      </c>
    </row>
    <row r="58" spans="1:19" s="21" customFormat="1" ht="15" customHeight="1">
      <c r="A58" s="150" t="s">
        <v>23</v>
      </c>
      <c r="B58" s="117"/>
      <c r="C58" s="117"/>
      <c r="D58" s="117"/>
      <c r="E58" s="228">
        <f t="shared" si="12"/>
        <v>0</v>
      </c>
      <c r="F58" s="117"/>
      <c r="G58" s="117"/>
      <c r="H58" s="117"/>
      <c r="I58" s="228">
        <f t="shared" si="14"/>
        <v>0</v>
      </c>
      <c r="J58" s="117">
        <v>1</v>
      </c>
      <c r="K58" s="117">
        <v>1</v>
      </c>
      <c r="L58" s="117"/>
      <c r="M58" s="228">
        <f t="shared" si="15"/>
        <v>2</v>
      </c>
      <c r="N58" s="117"/>
      <c r="O58" s="117"/>
      <c r="P58" s="117"/>
      <c r="Q58" s="228">
        <f t="shared" si="16"/>
        <v>0</v>
      </c>
      <c r="R58" s="118">
        <f t="shared" si="13"/>
        <v>2</v>
      </c>
    </row>
    <row r="59" spans="1:19" s="21" customFormat="1" ht="15" customHeight="1">
      <c r="A59" s="150" t="s">
        <v>29</v>
      </c>
      <c r="B59" s="117"/>
      <c r="C59" s="117"/>
      <c r="D59" s="117"/>
      <c r="E59" s="228">
        <f t="shared" si="12"/>
        <v>0</v>
      </c>
      <c r="F59" s="117"/>
      <c r="G59" s="117"/>
      <c r="H59" s="117"/>
      <c r="I59" s="228">
        <f t="shared" si="14"/>
        <v>0</v>
      </c>
      <c r="J59" s="117"/>
      <c r="K59" s="117"/>
      <c r="L59" s="117"/>
      <c r="M59" s="228">
        <f t="shared" si="15"/>
        <v>0</v>
      </c>
      <c r="N59" s="117"/>
      <c r="O59" s="117"/>
      <c r="P59" s="117"/>
      <c r="Q59" s="228">
        <f t="shared" si="16"/>
        <v>0</v>
      </c>
      <c r="R59" s="118">
        <f t="shared" si="13"/>
        <v>0</v>
      </c>
    </row>
    <row r="60" spans="1:19" s="21" customFormat="1" ht="15" customHeight="1">
      <c r="A60" s="150" t="s">
        <v>24</v>
      </c>
      <c r="B60" s="117"/>
      <c r="C60" s="117">
        <v>2</v>
      </c>
      <c r="D60" s="117"/>
      <c r="E60" s="228">
        <f t="shared" si="12"/>
        <v>2</v>
      </c>
      <c r="F60" s="117"/>
      <c r="G60" s="117"/>
      <c r="H60" s="117"/>
      <c r="I60" s="228">
        <f t="shared" si="14"/>
        <v>0</v>
      </c>
      <c r="J60" s="117"/>
      <c r="K60" s="117"/>
      <c r="L60" s="117"/>
      <c r="M60" s="228">
        <f t="shared" si="15"/>
        <v>0</v>
      </c>
      <c r="N60" s="117"/>
      <c r="O60" s="117"/>
      <c r="P60" s="117"/>
      <c r="Q60" s="228">
        <f t="shared" si="16"/>
        <v>0</v>
      </c>
      <c r="R60" s="118">
        <f t="shared" si="13"/>
        <v>2</v>
      </c>
    </row>
    <row r="61" spans="1:19" s="21" customFormat="1" ht="15" customHeight="1">
      <c r="A61" s="150" t="s">
        <v>28</v>
      </c>
      <c r="B61" s="117"/>
      <c r="C61" s="117"/>
      <c r="D61" s="117"/>
      <c r="E61" s="228">
        <f t="shared" si="12"/>
        <v>0</v>
      </c>
      <c r="F61" s="117"/>
      <c r="G61" s="117"/>
      <c r="H61" s="117"/>
      <c r="I61" s="228">
        <f t="shared" si="14"/>
        <v>0</v>
      </c>
      <c r="J61" s="117"/>
      <c r="K61" s="117"/>
      <c r="L61" s="117"/>
      <c r="M61" s="228">
        <f t="shared" si="15"/>
        <v>0</v>
      </c>
      <c r="N61" s="117"/>
      <c r="O61" s="117"/>
      <c r="P61" s="117"/>
      <c r="Q61" s="228">
        <f t="shared" si="16"/>
        <v>0</v>
      </c>
      <c r="R61" s="118">
        <f t="shared" si="13"/>
        <v>0</v>
      </c>
    </row>
    <row r="62" spans="1:19" ht="15" customHeight="1">
      <c r="A62" s="150" t="s">
        <v>216</v>
      </c>
      <c r="B62" s="117"/>
      <c r="C62" s="117"/>
      <c r="D62" s="117"/>
      <c r="E62" s="228"/>
      <c r="F62" s="117"/>
      <c r="G62" s="117"/>
      <c r="H62" s="117"/>
      <c r="I62" s="228"/>
      <c r="J62" s="117"/>
      <c r="K62" s="117">
        <v>1</v>
      </c>
      <c r="L62" s="117"/>
      <c r="M62" s="228"/>
      <c r="N62" s="117"/>
      <c r="O62" s="117"/>
      <c r="P62" s="117"/>
      <c r="Q62" s="228"/>
      <c r="R62" s="118">
        <f t="shared" si="13"/>
        <v>0</v>
      </c>
      <c r="S62" s="21"/>
    </row>
    <row r="63" spans="1:19" ht="15" customHeight="1">
      <c r="A63" s="150" t="s">
        <v>247</v>
      </c>
      <c r="B63" s="117"/>
      <c r="C63" s="117"/>
      <c r="D63" s="117"/>
      <c r="E63" s="228"/>
      <c r="F63" s="117"/>
      <c r="G63" s="117"/>
      <c r="H63" s="117"/>
      <c r="I63" s="228"/>
      <c r="J63" s="117"/>
      <c r="K63" s="117"/>
      <c r="L63" s="117"/>
      <c r="M63" s="228"/>
      <c r="N63" s="117"/>
      <c r="O63" s="117"/>
      <c r="P63" s="117"/>
      <c r="Q63" s="228"/>
      <c r="R63" s="118">
        <f t="shared" si="13"/>
        <v>0</v>
      </c>
      <c r="S63" s="21"/>
    </row>
    <row r="64" spans="1:19" s="21" customFormat="1" ht="15" customHeight="1">
      <c r="A64" s="150" t="s">
        <v>25</v>
      </c>
      <c r="B64" s="117"/>
      <c r="C64" s="117"/>
      <c r="D64" s="117"/>
      <c r="E64" s="228">
        <f t="shared" si="12"/>
        <v>0</v>
      </c>
      <c r="F64" s="117"/>
      <c r="G64" s="117"/>
      <c r="H64" s="117"/>
      <c r="I64" s="228">
        <f t="shared" si="14"/>
        <v>0</v>
      </c>
      <c r="J64" s="117"/>
      <c r="K64" s="117"/>
      <c r="L64" s="117"/>
      <c r="M64" s="228">
        <f t="shared" si="15"/>
        <v>0</v>
      </c>
      <c r="N64" s="117"/>
      <c r="O64" s="117"/>
      <c r="P64" s="117"/>
      <c r="Q64" s="228">
        <f t="shared" si="16"/>
        <v>0</v>
      </c>
      <c r="R64" s="118">
        <f t="shared" si="13"/>
        <v>0</v>
      </c>
    </row>
    <row r="65" spans="1:19" s="21" customFormat="1" ht="15" customHeight="1">
      <c r="A65" s="150" t="s">
        <v>84</v>
      </c>
      <c r="B65" s="117">
        <v>6</v>
      </c>
      <c r="C65" s="117"/>
      <c r="D65" s="117"/>
      <c r="E65" s="228">
        <f t="shared" si="12"/>
        <v>6</v>
      </c>
      <c r="F65" s="117"/>
      <c r="G65" s="117"/>
      <c r="H65" s="117">
        <v>1</v>
      </c>
      <c r="I65" s="228">
        <f t="shared" si="14"/>
        <v>1</v>
      </c>
      <c r="J65" s="117"/>
      <c r="K65" s="117"/>
      <c r="L65" s="117">
        <v>1</v>
      </c>
      <c r="M65" s="228">
        <f t="shared" si="15"/>
        <v>1</v>
      </c>
      <c r="N65" s="117"/>
      <c r="O65" s="117"/>
      <c r="P65" s="117"/>
      <c r="Q65" s="228">
        <f t="shared" si="16"/>
        <v>0</v>
      </c>
      <c r="R65" s="118">
        <f t="shared" si="13"/>
        <v>8</v>
      </c>
    </row>
    <row r="66" spans="1:19" s="21" customFormat="1" ht="15" customHeight="1">
      <c r="A66" s="150" t="s">
        <v>35</v>
      </c>
      <c r="B66" s="117"/>
      <c r="C66" s="117"/>
      <c r="D66" s="117"/>
      <c r="E66" s="228">
        <f t="shared" si="12"/>
        <v>0</v>
      </c>
      <c r="F66" s="117"/>
      <c r="G66" s="117"/>
      <c r="H66" s="117"/>
      <c r="I66" s="228">
        <f t="shared" si="14"/>
        <v>0</v>
      </c>
      <c r="J66" s="117"/>
      <c r="K66" s="117"/>
      <c r="L66" s="117"/>
      <c r="M66" s="228">
        <f t="shared" si="15"/>
        <v>0</v>
      </c>
      <c r="N66" s="117"/>
      <c r="O66" s="117"/>
      <c r="P66" s="117"/>
      <c r="Q66" s="228">
        <f t="shared" si="16"/>
        <v>0</v>
      </c>
      <c r="R66" s="118">
        <f t="shared" si="13"/>
        <v>0</v>
      </c>
    </row>
    <row r="67" spans="1:19" s="21" customFormat="1" ht="15" customHeight="1">
      <c r="A67" s="150" t="s">
        <v>26</v>
      </c>
      <c r="B67" s="117">
        <f>SUM(B54:B66)</f>
        <v>7</v>
      </c>
      <c r="C67" s="117">
        <f>SUM(C54:C66)</f>
        <v>3</v>
      </c>
      <c r="D67" s="117">
        <f>SUM(D54:D66)</f>
        <v>0</v>
      </c>
      <c r="E67" s="228">
        <f t="shared" si="12"/>
        <v>10</v>
      </c>
      <c r="F67" s="117">
        <f>SUM(F54:F66)</f>
        <v>1</v>
      </c>
      <c r="G67" s="117">
        <f>SUM(G54:G66)</f>
        <v>2</v>
      </c>
      <c r="H67" s="117">
        <f>SUM(H54:H66)</f>
        <v>1</v>
      </c>
      <c r="I67" s="228">
        <f t="shared" si="14"/>
        <v>4</v>
      </c>
      <c r="J67" s="117">
        <f>SUM(J54:J66)</f>
        <v>1</v>
      </c>
      <c r="K67" s="117">
        <f>SUM(K54:K66)</f>
        <v>3</v>
      </c>
      <c r="L67" s="117">
        <f>SUM(L54:L66)</f>
        <v>2</v>
      </c>
      <c r="M67" s="228">
        <f t="shared" si="15"/>
        <v>6</v>
      </c>
      <c r="N67" s="117">
        <f>SUM(N54:N66)</f>
        <v>0</v>
      </c>
      <c r="O67" s="117">
        <f>SUM(O54:O66)</f>
        <v>0</v>
      </c>
      <c r="P67" s="117">
        <f>SUM(P54:P66)</f>
        <v>0</v>
      </c>
      <c r="Q67" s="228">
        <f t="shared" si="16"/>
        <v>0</v>
      </c>
      <c r="R67" s="118">
        <f t="shared" si="13"/>
        <v>20</v>
      </c>
    </row>
    <row r="68" spans="1:19" ht="13.5" thickBot="1">
      <c r="A68" s="151"/>
      <c r="B68" s="152"/>
      <c r="C68" s="152"/>
      <c r="D68" s="152"/>
      <c r="F68" s="152"/>
      <c r="G68" s="152"/>
      <c r="H68" s="152"/>
      <c r="J68" s="152"/>
      <c r="K68" s="152"/>
      <c r="L68" s="152"/>
      <c r="N68" s="152"/>
      <c r="O68" s="152"/>
      <c r="P68" s="152"/>
      <c r="S68" s="21"/>
    </row>
    <row r="69" spans="1:19" ht="13.5" thickBot="1">
      <c r="A69" s="179" t="s">
        <v>115</v>
      </c>
      <c r="B69" s="180" t="s">
        <v>7</v>
      </c>
      <c r="C69" s="180" t="s">
        <v>8</v>
      </c>
      <c r="D69" s="180" t="s">
        <v>9</v>
      </c>
      <c r="E69" s="180" t="s">
        <v>173</v>
      </c>
      <c r="F69" s="180" t="s">
        <v>4</v>
      </c>
      <c r="G69" s="180" t="s">
        <v>5</v>
      </c>
      <c r="H69" s="180" t="s">
        <v>6</v>
      </c>
      <c r="I69" s="180" t="s">
        <v>172</v>
      </c>
      <c r="J69" s="180" t="s">
        <v>1</v>
      </c>
      <c r="K69" s="180" t="s">
        <v>2</v>
      </c>
      <c r="L69" s="180" t="s">
        <v>3</v>
      </c>
      <c r="M69" s="169" t="s">
        <v>183</v>
      </c>
      <c r="N69" s="180" t="s">
        <v>116</v>
      </c>
      <c r="O69" s="180" t="s">
        <v>11</v>
      </c>
      <c r="P69" s="180" t="s">
        <v>12</v>
      </c>
      <c r="Q69" s="180" t="s">
        <v>174</v>
      </c>
      <c r="R69" s="169" t="s">
        <v>117</v>
      </c>
    </row>
    <row r="70" spans="1:19" ht="13.5" thickTop="1">
      <c r="A70" s="181" t="s">
        <v>118</v>
      </c>
      <c r="B70" s="172">
        <v>2</v>
      </c>
      <c r="C70" s="172">
        <v>3</v>
      </c>
      <c r="D70" s="172"/>
      <c r="E70" s="260">
        <f>SUM(B70:D70)</f>
        <v>5</v>
      </c>
      <c r="F70" s="172">
        <v>2</v>
      </c>
      <c r="G70" s="172">
        <v>0</v>
      </c>
      <c r="H70" s="172">
        <v>4</v>
      </c>
      <c r="I70" s="260">
        <f>SUM(F70:H70)</f>
        <v>6</v>
      </c>
      <c r="J70" s="475">
        <v>3</v>
      </c>
      <c r="K70" s="475">
        <v>2</v>
      </c>
      <c r="L70" s="475">
        <v>2</v>
      </c>
      <c r="M70" s="260">
        <f>SUM(J70:L70)</f>
        <v>7</v>
      </c>
      <c r="N70" s="172"/>
      <c r="O70" s="172"/>
      <c r="P70" s="172"/>
      <c r="Q70" s="260">
        <f>SUM(N70:P70)</f>
        <v>0</v>
      </c>
      <c r="R70" s="260">
        <f>M70+I70+E70+Q70</f>
        <v>18</v>
      </c>
      <c r="S70" s="71"/>
    </row>
    <row r="71" spans="1:19">
      <c r="A71" s="182" t="s">
        <v>119</v>
      </c>
      <c r="B71" s="173">
        <v>1</v>
      </c>
      <c r="C71" s="173">
        <v>0</v>
      </c>
      <c r="D71" s="173"/>
      <c r="E71" s="260">
        <f>SUM(B71:D71)</f>
        <v>1</v>
      </c>
      <c r="F71" s="173">
        <v>0</v>
      </c>
      <c r="G71" s="173">
        <v>1</v>
      </c>
      <c r="H71" s="173">
        <v>0</v>
      </c>
      <c r="I71" s="260">
        <f>SUM(F71:H71)</f>
        <v>1</v>
      </c>
      <c r="J71" s="474">
        <v>0</v>
      </c>
      <c r="K71" s="474">
        <v>0</v>
      </c>
      <c r="L71" s="474">
        <v>0</v>
      </c>
      <c r="M71" s="260">
        <f>SUM(J71:L71)</f>
        <v>0</v>
      </c>
      <c r="N71" s="173"/>
      <c r="O71" s="173"/>
      <c r="P71" s="173"/>
      <c r="Q71" s="260">
        <f>SUM(N71:P71)</f>
        <v>0</v>
      </c>
      <c r="R71" s="260">
        <f>M71+I71+E71+Q71</f>
        <v>2</v>
      </c>
      <c r="S71" s="71"/>
    </row>
    <row r="72" spans="1:19">
      <c r="A72" s="182" t="s">
        <v>120</v>
      </c>
      <c r="B72" s="173">
        <v>89</v>
      </c>
      <c r="C72" s="173">
        <v>91</v>
      </c>
      <c r="D72" s="173"/>
      <c r="E72" s="261"/>
      <c r="F72" s="173">
        <v>80</v>
      </c>
      <c r="G72" s="173">
        <v>81</v>
      </c>
      <c r="H72" s="173">
        <v>85</v>
      </c>
      <c r="I72" s="261"/>
      <c r="J72" s="474">
        <v>71</v>
      </c>
      <c r="K72" s="474">
        <v>75</v>
      </c>
      <c r="L72" s="474">
        <v>78</v>
      </c>
      <c r="M72" s="261"/>
      <c r="N72" s="173"/>
      <c r="O72" s="173"/>
      <c r="P72" s="173"/>
      <c r="Q72" s="261"/>
      <c r="R72" s="261"/>
      <c r="S72" s="71"/>
    </row>
    <row r="73" spans="1:19">
      <c r="A73" s="182" t="s">
        <v>121</v>
      </c>
      <c r="B73" s="173">
        <v>68</v>
      </c>
      <c r="C73" s="173">
        <v>66</v>
      </c>
      <c r="D73" s="173"/>
      <c r="E73" s="261"/>
      <c r="F73" s="173">
        <v>70</v>
      </c>
      <c r="G73" s="173">
        <v>71</v>
      </c>
      <c r="H73" s="173">
        <v>65</v>
      </c>
      <c r="I73" s="261"/>
      <c r="J73" s="474">
        <v>73</v>
      </c>
      <c r="K73" s="474">
        <v>69</v>
      </c>
      <c r="L73" s="474">
        <v>72</v>
      </c>
      <c r="M73" s="261"/>
      <c r="N73" s="173"/>
      <c r="O73" s="173"/>
      <c r="P73" s="173"/>
      <c r="Q73" s="261"/>
      <c r="R73" s="261"/>
      <c r="S73" s="71"/>
    </row>
    <row r="74" spans="1:19">
      <c r="A74" s="182" t="s">
        <v>182</v>
      </c>
      <c r="B74" s="173">
        <v>8</v>
      </c>
      <c r="C74" s="173">
        <v>8</v>
      </c>
      <c r="D74" s="173"/>
      <c r="E74" s="261"/>
      <c r="F74" s="173">
        <v>9</v>
      </c>
      <c r="G74" s="173">
        <v>10</v>
      </c>
      <c r="H74" s="173">
        <v>8</v>
      </c>
      <c r="I74" s="261"/>
      <c r="J74" s="474">
        <v>13</v>
      </c>
      <c r="K74" s="474">
        <v>13</v>
      </c>
      <c r="L74" s="474">
        <v>11</v>
      </c>
      <c r="M74" s="261"/>
      <c r="N74" s="173"/>
      <c r="O74" s="173"/>
      <c r="P74" s="173"/>
      <c r="Q74" s="261"/>
      <c r="R74" s="261"/>
      <c r="S74" s="71"/>
    </row>
    <row r="75" spans="1:19">
      <c r="A75" s="182" t="s">
        <v>122</v>
      </c>
      <c r="B75" s="183">
        <f t="shared" ref="B75:C75" si="17">SUM(B72:B74)</f>
        <v>165</v>
      </c>
      <c r="C75" s="183">
        <f t="shared" si="17"/>
        <v>165</v>
      </c>
      <c r="D75" s="183"/>
      <c r="E75" s="262"/>
      <c r="F75" s="183">
        <f t="shared" ref="F75:H75" si="18">SUM(F72:F74)</f>
        <v>159</v>
      </c>
      <c r="G75" s="183">
        <f t="shared" si="18"/>
        <v>162</v>
      </c>
      <c r="H75" s="183">
        <f t="shared" si="18"/>
        <v>158</v>
      </c>
      <c r="I75" s="262"/>
      <c r="J75" s="476">
        <v>157</v>
      </c>
      <c r="K75" s="476">
        <v>157</v>
      </c>
      <c r="L75" s="476">
        <v>161</v>
      </c>
      <c r="M75" s="262"/>
      <c r="N75" s="183"/>
      <c r="O75" s="183"/>
      <c r="P75" s="183"/>
      <c r="Q75" s="262"/>
      <c r="R75" s="262"/>
      <c r="S75" s="71"/>
    </row>
    <row r="76" spans="1:19" ht="13.5" thickBot="1">
      <c r="A76" s="184" t="s">
        <v>123</v>
      </c>
      <c r="B76" s="174">
        <v>7</v>
      </c>
      <c r="C76" s="174">
        <v>3</v>
      </c>
      <c r="D76" s="174"/>
      <c r="E76" s="260">
        <f>SUM(B76:D76)</f>
        <v>10</v>
      </c>
      <c r="F76" s="174">
        <v>1</v>
      </c>
      <c r="G76" s="174">
        <v>2</v>
      </c>
      <c r="H76" s="174">
        <v>1</v>
      </c>
      <c r="I76" s="260">
        <f>SUM(F76:H76)</f>
        <v>4</v>
      </c>
      <c r="J76" s="477">
        <v>1</v>
      </c>
      <c r="K76" s="477">
        <v>3</v>
      </c>
      <c r="L76" s="477">
        <v>2</v>
      </c>
      <c r="M76" s="260">
        <f>SUM(J76:L76)</f>
        <v>6</v>
      </c>
      <c r="N76" s="174"/>
      <c r="O76" s="174"/>
      <c r="P76" s="174"/>
      <c r="Q76" s="260">
        <f>SUM(N76:P76)</f>
        <v>0</v>
      </c>
      <c r="R76" s="260">
        <f>M76+I76+E76+Q76</f>
        <v>20</v>
      </c>
      <c r="S76" s="71"/>
    </row>
    <row r="77" spans="1:19" ht="13.5" thickTop="1">
      <c r="A77" s="185" t="s">
        <v>185</v>
      </c>
      <c r="B77" s="175">
        <v>14</v>
      </c>
      <c r="C77" s="175">
        <v>33</v>
      </c>
      <c r="D77" s="175"/>
      <c r="E77" s="260">
        <f>SUM(B77:D77)</f>
        <v>47</v>
      </c>
      <c r="F77" s="175">
        <v>18</v>
      </c>
      <c r="G77" s="175">
        <v>23</v>
      </c>
      <c r="H77" s="175">
        <v>27</v>
      </c>
      <c r="I77" s="260">
        <f>SUM(F77:H77)</f>
        <v>68</v>
      </c>
      <c r="J77" s="478">
        <v>30</v>
      </c>
      <c r="K77" s="478">
        <v>28</v>
      </c>
      <c r="L77" s="478">
        <v>32</v>
      </c>
      <c r="M77" s="260">
        <f>SUM(J77:L77)</f>
        <v>90</v>
      </c>
      <c r="N77" s="175"/>
      <c r="O77" s="175"/>
      <c r="P77" s="175"/>
      <c r="Q77" s="260">
        <f>SUM(N77:P77)</f>
        <v>0</v>
      </c>
      <c r="R77" s="260">
        <f>M77+I77+E77+Q77</f>
        <v>205</v>
      </c>
      <c r="S77" s="71"/>
    </row>
    <row r="78" spans="1:19">
      <c r="A78" s="182" t="s">
        <v>124</v>
      </c>
      <c r="B78" s="173">
        <v>6</v>
      </c>
      <c r="C78" s="173">
        <v>11</v>
      </c>
      <c r="D78" s="173"/>
      <c r="E78" s="263"/>
      <c r="F78" s="173">
        <v>8</v>
      </c>
      <c r="G78" s="173">
        <v>18</v>
      </c>
      <c r="H78" s="173">
        <v>14</v>
      </c>
      <c r="I78" s="263"/>
      <c r="J78" s="474">
        <v>14</v>
      </c>
      <c r="K78" s="474">
        <v>6</v>
      </c>
      <c r="L78" s="474">
        <v>12</v>
      </c>
      <c r="M78" s="263"/>
      <c r="N78" s="173"/>
      <c r="O78" s="173"/>
      <c r="P78" s="173"/>
      <c r="Q78" s="263"/>
      <c r="R78" s="263"/>
      <c r="S78" s="71"/>
    </row>
    <row r="79" spans="1:19">
      <c r="A79" s="182" t="s">
        <v>125</v>
      </c>
      <c r="B79" s="173">
        <v>7</v>
      </c>
      <c r="C79" s="173">
        <v>12</v>
      </c>
      <c r="D79" s="173"/>
      <c r="E79" s="264"/>
      <c r="F79" s="173">
        <v>9</v>
      </c>
      <c r="G79" s="173">
        <v>5</v>
      </c>
      <c r="H79" s="173">
        <v>6</v>
      </c>
      <c r="I79" s="264"/>
      <c r="J79" s="474">
        <v>17</v>
      </c>
      <c r="K79" s="474">
        <v>12</v>
      </c>
      <c r="L79" s="474">
        <v>9</v>
      </c>
      <c r="M79" s="264"/>
      <c r="N79" s="173"/>
      <c r="O79" s="173"/>
      <c r="P79" s="173"/>
      <c r="Q79" s="264"/>
      <c r="R79" s="264"/>
      <c r="S79" s="71"/>
    </row>
    <row r="80" spans="1:19" ht="13.5" thickBot="1">
      <c r="A80" s="186" t="s">
        <v>126</v>
      </c>
      <c r="B80" s="176">
        <v>11</v>
      </c>
      <c r="C80" s="176">
        <v>23</v>
      </c>
      <c r="D80" s="176"/>
      <c r="E80" s="265"/>
      <c r="F80" s="176">
        <v>14</v>
      </c>
      <c r="G80" s="176">
        <v>7</v>
      </c>
      <c r="H80" s="176">
        <v>23</v>
      </c>
      <c r="I80" s="265"/>
      <c r="J80" s="479">
        <v>14</v>
      </c>
      <c r="K80" s="479">
        <v>29</v>
      </c>
      <c r="L80" s="479">
        <v>17</v>
      </c>
      <c r="M80" s="265"/>
      <c r="N80" s="176"/>
      <c r="O80" s="176"/>
      <c r="P80" s="176"/>
      <c r="Q80" s="265"/>
      <c r="R80" s="265"/>
      <c r="S80" s="71"/>
    </row>
    <row r="81" spans="1:19" ht="13.5" thickTop="1">
      <c r="A81" s="181" t="s">
        <v>127</v>
      </c>
      <c r="B81" s="172">
        <v>2</v>
      </c>
      <c r="C81" s="172">
        <v>7</v>
      </c>
      <c r="D81" s="172"/>
      <c r="E81" s="260">
        <f>SUM(B81:D81)</f>
        <v>9</v>
      </c>
      <c r="F81" s="172">
        <v>6</v>
      </c>
      <c r="G81" s="172">
        <v>8</v>
      </c>
      <c r="H81" s="172">
        <v>6</v>
      </c>
      <c r="I81" s="260">
        <f>SUM(F81:H81)</f>
        <v>20</v>
      </c>
      <c r="J81" s="475">
        <v>4</v>
      </c>
      <c r="K81" s="475">
        <v>5</v>
      </c>
      <c r="L81" s="475">
        <v>7</v>
      </c>
      <c r="M81" s="260">
        <f>SUM(J81:L81)</f>
        <v>16</v>
      </c>
      <c r="N81" s="172"/>
      <c r="O81" s="172"/>
      <c r="P81" s="172"/>
      <c r="Q81" s="260">
        <f>SUM(N81:P81)</f>
        <v>0</v>
      </c>
      <c r="R81" s="260">
        <f>M81+I81+E81+Q81</f>
        <v>45</v>
      </c>
      <c r="S81" s="71"/>
    </row>
    <row r="82" spans="1:19">
      <c r="A82" s="182" t="s">
        <v>128</v>
      </c>
      <c r="B82" s="173">
        <v>0</v>
      </c>
      <c r="C82" s="173">
        <v>3</v>
      </c>
      <c r="D82" s="173"/>
      <c r="E82" s="260">
        <f t="shared" ref="E82:E88" si="19">SUM(B82:D82)</f>
        <v>3</v>
      </c>
      <c r="F82" s="173">
        <v>0</v>
      </c>
      <c r="G82" s="173">
        <v>0</v>
      </c>
      <c r="H82" s="173">
        <v>0</v>
      </c>
      <c r="I82" s="260">
        <f t="shared" ref="I82:I88" si="20">SUM(F82:H82)</f>
        <v>0</v>
      </c>
      <c r="J82" s="474">
        <v>0</v>
      </c>
      <c r="K82" s="474">
        <v>0</v>
      </c>
      <c r="L82" s="474">
        <v>0</v>
      </c>
      <c r="M82" s="260">
        <f t="shared" ref="M82:M88" si="21">SUM(J82:L82)</f>
        <v>0</v>
      </c>
      <c r="N82" s="173"/>
      <c r="O82" s="173"/>
      <c r="P82" s="173"/>
      <c r="Q82" s="260">
        <f t="shared" ref="Q82:Q88" si="22">SUM(N82:P82)</f>
        <v>0</v>
      </c>
      <c r="R82" s="260">
        <f>M82+I82+E82+Q82</f>
        <v>3</v>
      </c>
      <c r="S82" s="71"/>
    </row>
    <row r="83" spans="1:19" ht="13.5" thickBot="1">
      <c r="A83" s="184" t="s">
        <v>129</v>
      </c>
      <c r="B83" s="174">
        <v>0</v>
      </c>
      <c r="C83" s="174">
        <v>0</v>
      </c>
      <c r="D83" s="174"/>
      <c r="E83" s="260">
        <f t="shared" si="19"/>
        <v>0</v>
      </c>
      <c r="F83" s="174">
        <v>1</v>
      </c>
      <c r="G83" s="174">
        <v>0</v>
      </c>
      <c r="H83" s="174">
        <v>3</v>
      </c>
      <c r="I83" s="260">
        <f t="shared" si="20"/>
        <v>4</v>
      </c>
      <c r="J83" s="477">
        <v>4</v>
      </c>
      <c r="K83" s="477">
        <v>0</v>
      </c>
      <c r="L83" s="477">
        <v>0</v>
      </c>
      <c r="M83" s="260">
        <f t="shared" si="21"/>
        <v>4</v>
      </c>
      <c r="N83" s="174"/>
      <c r="O83" s="174"/>
      <c r="P83" s="174"/>
      <c r="Q83" s="260">
        <f t="shared" si="22"/>
        <v>0</v>
      </c>
      <c r="R83" s="260">
        <f>M83+I83+E83+Q83</f>
        <v>8</v>
      </c>
      <c r="S83" s="71"/>
    </row>
    <row r="84" spans="1:19" ht="14.25" thickTop="1" thickBot="1">
      <c r="A84" s="184" t="s">
        <v>130</v>
      </c>
      <c r="B84" s="174">
        <v>1</v>
      </c>
      <c r="C84" s="174">
        <v>7</v>
      </c>
      <c r="D84" s="174"/>
      <c r="E84" s="260">
        <f t="shared" si="19"/>
        <v>8</v>
      </c>
      <c r="F84" s="174">
        <v>7</v>
      </c>
      <c r="G84" s="174">
        <v>5</v>
      </c>
      <c r="H84" s="174">
        <v>6</v>
      </c>
      <c r="I84" s="260">
        <f t="shared" si="20"/>
        <v>18</v>
      </c>
      <c r="J84" s="477">
        <v>7</v>
      </c>
      <c r="K84" s="477">
        <v>7</v>
      </c>
      <c r="L84" s="477">
        <v>4</v>
      </c>
      <c r="M84" s="260">
        <f t="shared" si="21"/>
        <v>18</v>
      </c>
      <c r="N84" s="174"/>
      <c r="O84" s="174"/>
      <c r="P84" s="174"/>
      <c r="Q84" s="260">
        <f t="shared" si="22"/>
        <v>0</v>
      </c>
      <c r="R84" s="260">
        <f>M84+I84+E84+Q84</f>
        <v>44</v>
      </c>
      <c r="S84" s="71"/>
    </row>
    <row r="85" spans="1:19" ht="13.5" thickTop="1">
      <c r="A85" s="255" t="s">
        <v>131</v>
      </c>
      <c r="B85" s="193">
        <v>65</v>
      </c>
      <c r="C85" s="193">
        <v>60</v>
      </c>
      <c r="D85" s="258"/>
      <c r="E85" s="170"/>
      <c r="F85" s="193">
        <v>66</v>
      </c>
      <c r="G85" s="193">
        <v>70</v>
      </c>
      <c r="H85" s="193">
        <v>60</v>
      </c>
      <c r="I85" s="170"/>
      <c r="J85" s="480">
        <v>72</v>
      </c>
      <c r="K85" s="480">
        <v>71</v>
      </c>
      <c r="L85" s="480">
        <v>76</v>
      </c>
      <c r="M85" s="170"/>
      <c r="N85" s="193"/>
      <c r="O85" s="193"/>
      <c r="P85" s="193"/>
      <c r="Q85" s="170"/>
      <c r="R85" s="170"/>
      <c r="S85" s="71"/>
    </row>
    <row r="86" spans="1:19">
      <c r="A86" s="256" t="s">
        <v>132</v>
      </c>
      <c r="B86" s="194">
        <v>16</v>
      </c>
      <c r="C86" s="194">
        <v>18</v>
      </c>
      <c r="D86" s="259"/>
      <c r="E86" s="260">
        <f t="shared" si="19"/>
        <v>34</v>
      </c>
      <c r="F86" s="194">
        <v>12</v>
      </c>
      <c r="G86" s="194">
        <v>19</v>
      </c>
      <c r="H86" s="194">
        <v>12</v>
      </c>
      <c r="I86" s="260">
        <f t="shared" si="20"/>
        <v>43</v>
      </c>
      <c r="J86" s="481">
        <v>15</v>
      </c>
      <c r="K86" s="481">
        <v>13</v>
      </c>
      <c r="L86" s="481">
        <v>23</v>
      </c>
      <c r="M86" s="260">
        <f t="shared" si="21"/>
        <v>51</v>
      </c>
      <c r="N86" s="194"/>
      <c r="O86" s="194"/>
      <c r="P86" s="194"/>
      <c r="Q86" s="260">
        <f t="shared" si="22"/>
        <v>0</v>
      </c>
      <c r="R86" s="260">
        <f>M86+I86+E86+Q86</f>
        <v>128</v>
      </c>
      <c r="S86" s="71"/>
    </row>
    <row r="87" spans="1:19">
      <c r="A87" s="256" t="s">
        <v>133</v>
      </c>
      <c r="B87" s="194">
        <v>7</v>
      </c>
      <c r="C87" s="194">
        <v>9</v>
      </c>
      <c r="D87" s="259"/>
      <c r="E87" s="260">
        <f t="shared" si="19"/>
        <v>16</v>
      </c>
      <c r="F87" s="194">
        <v>9</v>
      </c>
      <c r="G87" s="194">
        <v>5</v>
      </c>
      <c r="H87" s="194">
        <v>5</v>
      </c>
      <c r="I87" s="260">
        <f t="shared" si="20"/>
        <v>19</v>
      </c>
      <c r="J87" s="481">
        <v>12</v>
      </c>
      <c r="K87" s="481">
        <v>9</v>
      </c>
      <c r="L87" s="481">
        <v>8</v>
      </c>
      <c r="M87" s="260">
        <f t="shared" si="21"/>
        <v>29</v>
      </c>
      <c r="N87" s="194"/>
      <c r="O87" s="177"/>
      <c r="P87" s="207"/>
      <c r="Q87" s="260">
        <f t="shared" si="22"/>
        <v>0</v>
      </c>
      <c r="R87" s="260">
        <f>M87+I87+E87+Q87</f>
        <v>64</v>
      </c>
      <c r="S87" s="71"/>
    </row>
    <row r="88" spans="1:19">
      <c r="A88" s="256" t="s">
        <v>134</v>
      </c>
      <c r="B88" s="194">
        <v>3</v>
      </c>
      <c r="C88" s="194">
        <v>14</v>
      </c>
      <c r="D88" s="259"/>
      <c r="E88" s="260">
        <f t="shared" si="19"/>
        <v>17</v>
      </c>
      <c r="F88" s="194">
        <v>14</v>
      </c>
      <c r="G88" s="194">
        <v>11</v>
      </c>
      <c r="H88" s="194">
        <v>14</v>
      </c>
      <c r="I88" s="260">
        <f t="shared" si="20"/>
        <v>39</v>
      </c>
      <c r="J88" s="481">
        <v>3</v>
      </c>
      <c r="K88" s="481">
        <v>8</v>
      </c>
      <c r="L88" s="481">
        <v>10</v>
      </c>
      <c r="M88" s="260">
        <f t="shared" si="21"/>
        <v>21</v>
      </c>
      <c r="N88" s="194"/>
      <c r="O88" s="177"/>
      <c r="P88" s="207"/>
      <c r="Q88" s="260">
        <f t="shared" si="22"/>
        <v>0</v>
      </c>
      <c r="R88" s="260">
        <f>M88+I88+E88+Q88</f>
        <v>77</v>
      </c>
      <c r="S88" s="171">
        <f>R88/P90</f>
        <v>1</v>
      </c>
    </row>
    <row r="89" spans="1:19" ht="13.5" thickBot="1">
      <c r="A89" s="257" t="s">
        <v>135</v>
      </c>
      <c r="B89" s="196">
        <v>3</v>
      </c>
      <c r="C89" s="196">
        <v>3</v>
      </c>
      <c r="D89" s="202"/>
      <c r="E89" s="266"/>
      <c r="F89" s="196">
        <v>1</v>
      </c>
      <c r="G89" s="196">
        <v>1</v>
      </c>
      <c r="H89" s="196">
        <v>2</v>
      </c>
      <c r="I89" s="266"/>
      <c r="J89" s="482">
        <v>6</v>
      </c>
      <c r="K89" s="482">
        <v>3</v>
      </c>
      <c r="L89" s="482">
        <v>3</v>
      </c>
      <c r="M89" s="266"/>
      <c r="N89" s="196"/>
      <c r="O89" s="178"/>
      <c r="P89" s="208"/>
      <c r="Q89" s="266"/>
      <c r="R89" s="266"/>
      <c r="S89" s="171">
        <f>R89/P90</f>
        <v>0</v>
      </c>
    </row>
    <row r="90" spans="1:19" ht="13.5" thickTop="1">
      <c r="A9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187">
        <f>SUM(R88:R89)</f>
        <v>77</v>
      </c>
      <c r="Q90" s="71"/>
      <c r="R90" s="71"/>
    </row>
  </sheetData>
  <mergeCells count="52">
    <mergeCell ref="B51:E51"/>
    <mergeCell ref="N51:Q51"/>
    <mergeCell ref="J49:M49"/>
    <mergeCell ref="B50:E50"/>
    <mergeCell ref="N50:Q50"/>
    <mergeCell ref="N49:Q49"/>
    <mergeCell ref="J50:M50"/>
    <mergeCell ref="F50:I50"/>
    <mergeCell ref="B49:E49"/>
    <mergeCell ref="F49:I49"/>
    <mergeCell ref="J45:M45"/>
    <mergeCell ref="J47:M47"/>
    <mergeCell ref="J46:M46"/>
    <mergeCell ref="F43:I43"/>
    <mergeCell ref="J51:M51"/>
    <mergeCell ref="F51:I51"/>
    <mergeCell ref="F44:I44"/>
    <mergeCell ref="F46:I46"/>
    <mergeCell ref="F45:I45"/>
    <mergeCell ref="N48:Q48"/>
    <mergeCell ref="N46:Q46"/>
    <mergeCell ref="N47:Q47"/>
    <mergeCell ref="F47:I47"/>
    <mergeCell ref="B47:E47"/>
    <mergeCell ref="B42:E42"/>
    <mergeCell ref="N42:Q42"/>
    <mergeCell ref="J48:M48"/>
    <mergeCell ref="B46:E46"/>
    <mergeCell ref="B45:E45"/>
    <mergeCell ref="J43:M43"/>
    <mergeCell ref="N43:Q43"/>
    <mergeCell ref="B43:E43"/>
    <mergeCell ref="J42:M42"/>
    <mergeCell ref="B44:E44"/>
    <mergeCell ref="J44:M44"/>
    <mergeCell ref="N44:Q44"/>
    <mergeCell ref="F42:I42"/>
    <mergeCell ref="F48:I48"/>
    <mergeCell ref="N45:Q45"/>
    <mergeCell ref="B48:E48"/>
    <mergeCell ref="B40:E40"/>
    <mergeCell ref="F41:I41"/>
    <mergeCell ref="B1:E1"/>
    <mergeCell ref="B41:E41"/>
    <mergeCell ref="N41:Q41"/>
    <mergeCell ref="F1:I1"/>
    <mergeCell ref="N40:Q40"/>
    <mergeCell ref="J40:M40"/>
    <mergeCell ref="J41:M41"/>
    <mergeCell ref="J1:M1"/>
    <mergeCell ref="F40:I40"/>
    <mergeCell ref="N1:Q1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zoomScale="85" zoomScaleNormal="85" workbookViewId="0">
      <selection activeCell="B51" sqref="B51:E51"/>
    </sheetView>
  </sheetViews>
  <sheetFormatPr defaultRowHeight="12.75"/>
  <cols>
    <col min="1" max="1" width="45" style="17" customWidth="1"/>
    <col min="2" max="4" width="12.85546875" style="12" customWidth="1"/>
    <col min="5" max="5" width="11.42578125" style="152" customWidth="1"/>
    <col min="6" max="8" width="12" style="12" customWidth="1"/>
    <col min="9" max="9" width="11.42578125" style="152" customWidth="1"/>
    <col min="10" max="12" width="11.85546875" style="12" customWidth="1"/>
    <col min="13" max="13" width="11.42578125" style="152" customWidth="1"/>
    <col min="14" max="16" width="12.140625" style="12" customWidth="1"/>
    <col min="17" max="18" width="11.42578125" style="152" customWidth="1"/>
    <col min="19" max="16384" width="9.140625" style="13"/>
  </cols>
  <sheetData>
    <row r="1" spans="1:19" s="21" customFormat="1" ht="15" customHeight="1">
      <c r="A1" s="32" t="s">
        <v>85</v>
      </c>
      <c r="B1" s="508" t="s">
        <v>199</v>
      </c>
      <c r="C1" s="507"/>
      <c r="D1" s="507"/>
      <c r="E1" s="507"/>
      <c r="F1" s="508" t="s">
        <v>177</v>
      </c>
      <c r="G1" s="507"/>
      <c r="H1" s="507"/>
      <c r="I1" s="507"/>
      <c r="J1" s="508" t="s">
        <v>213</v>
      </c>
      <c r="K1" s="507"/>
      <c r="L1" s="507"/>
      <c r="M1" s="507"/>
      <c r="N1" s="508" t="s">
        <v>207</v>
      </c>
      <c r="O1" s="507"/>
      <c r="P1" s="507"/>
      <c r="Q1" s="507"/>
      <c r="R1" s="215"/>
    </row>
    <row r="2" spans="1:19" s="21" customFormat="1" ht="15" customHeight="1">
      <c r="A2" s="5" t="s">
        <v>0</v>
      </c>
      <c r="B2" s="54" t="s">
        <v>4</v>
      </c>
      <c r="C2" s="54" t="s">
        <v>5</v>
      </c>
      <c r="D2" s="54" t="s">
        <v>6</v>
      </c>
      <c r="E2" s="230" t="s">
        <v>172</v>
      </c>
      <c r="F2" s="54" t="s">
        <v>1</v>
      </c>
      <c r="G2" s="54" t="s">
        <v>2</v>
      </c>
      <c r="H2" s="54" t="s">
        <v>3</v>
      </c>
      <c r="I2" s="230" t="s">
        <v>159</v>
      </c>
      <c r="J2" s="54" t="s">
        <v>10</v>
      </c>
      <c r="K2" s="54" t="s">
        <v>11</v>
      </c>
      <c r="L2" s="54" t="s">
        <v>12</v>
      </c>
      <c r="M2" s="230" t="s">
        <v>174</v>
      </c>
      <c r="N2" s="54" t="s">
        <v>7</v>
      </c>
      <c r="O2" s="54" t="s">
        <v>8</v>
      </c>
      <c r="P2" s="54" t="s">
        <v>9</v>
      </c>
      <c r="Q2" s="230" t="s">
        <v>173</v>
      </c>
      <c r="R2" s="116" t="s">
        <v>175</v>
      </c>
    </row>
    <row r="3" spans="1:19" s="21" customFormat="1" ht="1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9" s="21" customFormat="1" ht="15" customHeight="1">
      <c r="A4" s="6" t="s">
        <v>48</v>
      </c>
      <c r="B4" s="101">
        <f>'Target 2016'!F5</f>
        <v>27000</v>
      </c>
      <c r="C4" s="101">
        <f>'Target 2016'!G5</f>
        <v>30000</v>
      </c>
      <c r="D4" s="101">
        <f>'Target 2016'!H5</f>
        <v>33000</v>
      </c>
      <c r="E4" s="232">
        <f>SUM(B4:D4)</f>
        <v>90000</v>
      </c>
      <c r="F4" s="101">
        <f>'Target 2016'!C5</f>
        <v>27000</v>
      </c>
      <c r="G4" s="101">
        <f>'Target 2016'!D5-1000</f>
        <v>29000</v>
      </c>
      <c r="H4" s="101">
        <f>'Target 2016'!E5+1000-250</f>
        <v>33750</v>
      </c>
      <c r="I4" s="232">
        <f>SUM(F4:H4)</f>
        <v>89750</v>
      </c>
      <c r="J4" s="101">
        <f>'Target 2016'!L5</f>
        <v>0</v>
      </c>
      <c r="K4" s="101">
        <f>'Target 2016'!M5</f>
        <v>0</v>
      </c>
      <c r="L4" s="101">
        <f>'Target 2016'!N5</f>
        <v>0</v>
      </c>
      <c r="M4" s="232">
        <f>SUM(J4:L4)</f>
        <v>0</v>
      </c>
      <c r="N4" s="101">
        <f>'Target 2016'!I5</f>
        <v>0</v>
      </c>
      <c r="O4" s="101">
        <f>'Target 2016'!J5</f>
        <v>0</v>
      </c>
      <c r="P4" s="101">
        <f>'Target 2016'!K5</f>
        <v>0</v>
      </c>
      <c r="Q4" s="232">
        <f>SUM(N4:P4)</f>
        <v>0</v>
      </c>
      <c r="R4" s="118">
        <f>I4+E4+Q4+M4</f>
        <v>179750</v>
      </c>
    </row>
    <row r="5" spans="1:19" s="21" customFormat="1" ht="15" customHeight="1">
      <c r="A5" s="7" t="s">
        <v>47</v>
      </c>
      <c r="B5" s="96">
        <f>B4</f>
        <v>27000</v>
      </c>
      <c r="C5" s="96">
        <f>C4+B5</f>
        <v>57000</v>
      </c>
      <c r="D5" s="96">
        <f>D4+C5</f>
        <v>90000</v>
      </c>
      <c r="E5" s="233"/>
      <c r="F5" s="96">
        <f>F4</f>
        <v>27000</v>
      </c>
      <c r="G5" s="96">
        <f>G4+F5</f>
        <v>56000</v>
      </c>
      <c r="H5" s="96">
        <f>H4+G5</f>
        <v>89750</v>
      </c>
      <c r="I5" s="233"/>
      <c r="J5" s="96">
        <f>J4</f>
        <v>0</v>
      </c>
      <c r="K5" s="96">
        <f>K4+J5</f>
        <v>0</v>
      </c>
      <c r="L5" s="96">
        <f>L4+K5</f>
        <v>0</v>
      </c>
      <c r="M5" s="233"/>
      <c r="N5" s="96">
        <f>N4</f>
        <v>0</v>
      </c>
      <c r="O5" s="96">
        <f>O4+N5</f>
        <v>0</v>
      </c>
      <c r="P5" s="96">
        <f>P4+O5</f>
        <v>0</v>
      </c>
      <c r="Q5" s="233"/>
      <c r="R5" s="120"/>
    </row>
    <row r="6" spans="1:19" s="21" customFormat="1" ht="15" customHeight="1">
      <c r="A6" s="31" t="s">
        <v>49</v>
      </c>
      <c r="B6" s="29">
        <f>SUMIF(IV!A:A,$A$1,IV!I:I)</f>
        <v>31329.403900000001</v>
      </c>
      <c r="C6" s="29">
        <f>SUMIF(V!A:A,$A$1,V!I:I)</f>
        <v>25000.5347</v>
      </c>
      <c r="D6" s="29">
        <f>SUMIF(VI!A:A,$A$1,VI!I:I)</f>
        <v>36859.879800000002</v>
      </c>
      <c r="E6" s="232">
        <f>SUM(B6:D6)</f>
        <v>93189.818400000004</v>
      </c>
      <c r="F6" s="93">
        <f>SUMIF(I!A:A,$A$1,I!I:I)</f>
        <v>28173.0589</v>
      </c>
      <c r="G6" s="29">
        <f>SUMIF(II!A:A,$A$1,II!I:I)</f>
        <v>25506.038400000001</v>
      </c>
      <c r="H6" s="29">
        <f>SUMIF(III!A:A,$A$1,III!I:I)</f>
        <v>31618.2441</v>
      </c>
      <c r="I6" s="232">
        <f>SUM(F6:H6)</f>
        <v>85297.341400000005</v>
      </c>
      <c r="J6" s="29">
        <f>SUMIF(X!A:A,$A$1,X!I:I)</f>
        <v>0</v>
      </c>
      <c r="K6" s="29">
        <f>SUMIF(XI!A:A,$A$1,XI!I:I)</f>
        <v>0</v>
      </c>
      <c r="L6" s="29">
        <f>SUMIF(XII!A:A,$A$1,XII!I:I)</f>
        <v>0</v>
      </c>
      <c r="M6" s="232">
        <f>SUM(J6:L6)</f>
        <v>0</v>
      </c>
      <c r="N6" s="29">
        <f>SUMIF(VII!A:A,$A$1,VII!I:I)</f>
        <v>0</v>
      </c>
      <c r="O6" s="29">
        <f>SUMIF(VIII!A:A,$A$1,VIII!I:I)</f>
        <v>0</v>
      </c>
      <c r="P6" s="29">
        <f>SUMIF(IX!A:A,$A$1,IX!I:I)</f>
        <v>0</v>
      </c>
      <c r="Q6" s="232">
        <f>SUM(N6:P6)</f>
        <v>0</v>
      </c>
      <c r="R6" s="118">
        <f>I6+E6+Q6+M6</f>
        <v>178487.15980000002</v>
      </c>
    </row>
    <row r="7" spans="1:19" s="21" customFormat="1" ht="15" customHeight="1">
      <c r="A7" s="7" t="s">
        <v>50</v>
      </c>
      <c r="B7" s="96">
        <f>B6</f>
        <v>31329.403900000001</v>
      </c>
      <c r="C7" s="96">
        <f>C6+B7</f>
        <v>56329.938600000001</v>
      </c>
      <c r="D7" s="96">
        <f>D6+C7</f>
        <v>93189.818400000004</v>
      </c>
      <c r="E7" s="233"/>
      <c r="F7" s="96">
        <f>F6</f>
        <v>28173.0589</v>
      </c>
      <c r="G7" s="96">
        <f>G6+F7</f>
        <v>53679.097300000001</v>
      </c>
      <c r="H7" s="96">
        <f>H6+G7</f>
        <v>85297.341400000005</v>
      </c>
      <c r="I7" s="233"/>
      <c r="J7" s="96">
        <f>J6</f>
        <v>0</v>
      </c>
      <c r="K7" s="96">
        <f>K6+J7</f>
        <v>0</v>
      </c>
      <c r="L7" s="96">
        <f>L6+K7</f>
        <v>0</v>
      </c>
      <c r="M7" s="233"/>
      <c r="N7" s="96">
        <f>N6</f>
        <v>0</v>
      </c>
      <c r="O7" s="96">
        <f>O6+N7</f>
        <v>0</v>
      </c>
      <c r="P7" s="96">
        <f>P6+O7</f>
        <v>0</v>
      </c>
      <c r="Q7" s="233"/>
      <c r="R7" s="120"/>
    </row>
    <row r="8" spans="1:19" s="21" customFormat="1" ht="15" customHeight="1">
      <c r="A8" s="26" t="s">
        <v>51</v>
      </c>
      <c r="B8" s="102">
        <f t="shared" ref="B8:D9" si="0">B6/B4</f>
        <v>1.1603482925925925</v>
      </c>
      <c r="C8" s="102">
        <f t="shared" si="0"/>
        <v>0.8333511566666667</v>
      </c>
      <c r="D8" s="102">
        <f t="shared" si="0"/>
        <v>1.1169660545454547</v>
      </c>
      <c r="E8" s="234"/>
      <c r="F8" s="102">
        <f t="shared" ref="F8:H9" si="1">F6/F4</f>
        <v>1.0434466259259259</v>
      </c>
      <c r="G8" s="102">
        <f t="shared" si="1"/>
        <v>0.87951856551724139</v>
      </c>
      <c r="H8" s="102">
        <f t="shared" si="1"/>
        <v>0.93683686222222218</v>
      </c>
      <c r="I8" s="234"/>
      <c r="J8" s="102" t="e">
        <f t="shared" ref="J8:L9" si="2">J6/J4</f>
        <v>#DIV/0!</v>
      </c>
      <c r="K8" s="102" t="e">
        <f t="shared" si="2"/>
        <v>#DIV/0!</v>
      </c>
      <c r="L8" s="102" t="e">
        <f t="shared" si="2"/>
        <v>#DIV/0!</v>
      </c>
      <c r="M8" s="234"/>
      <c r="N8" s="102" t="e">
        <f t="shared" ref="N8:P9" si="3">N6/N4</f>
        <v>#DIV/0!</v>
      </c>
      <c r="O8" s="102" t="e">
        <f t="shared" si="3"/>
        <v>#DIV/0!</v>
      </c>
      <c r="P8" s="102" t="e">
        <f t="shared" si="3"/>
        <v>#DIV/0!</v>
      </c>
      <c r="Q8" s="234"/>
      <c r="R8" s="124"/>
    </row>
    <row r="9" spans="1:19" s="22" customFormat="1" ht="15" customHeight="1">
      <c r="A9" s="26" t="s">
        <v>52</v>
      </c>
      <c r="B9" s="102">
        <f t="shared" si="0"/>
        <v>1.1603482925925925</v>
      </c>
      <c r="C9" s="102">
        <f>C7/C5</f>
        <v>0.98824453684210534</v>
      </c>
      <c r="D9" s="102">
        <f t="shared" si="0"/>
        <v>1.0354424266666666</v>
      </c>
      <c r="E9" s="234"/>
      <c r="F9" s="102">
        <f t="shared" si="1"/>
        <v>1.0434466259259259</v>
      </c>
      <c r="G9" s="102">
        <f t="shared" si="1"/>
        <v>0.95855530892857144</v>
      </c>
      <c r="H9" s="102">
        <f t="shared" si="1"/>
        <v>0.95038820501392762</v>
      </c>
      <c r="I9" s="234"/>
      <c r="J9" s="102" t="e">
        <f t="shared" si="2"/>
        <v>#DIV/0!</v>
      </c>
      <c r="K9" s="102" t="e">
        <f t="shared" si="2"/>
        <v>#DIV/0!</v>
      </c>
      <c r="L9" s="102" t="e">
        <f t="shared" si="2"/>
        <v>#DIV/0!</v>
      </c>
      <c r="M9" s="234"/>
      <c r="N9" s="102" t="e">
        <f>N7/N5</f>
        <v>#DIV/0!</v>
      </c>
      <c r="O9" s="102" t="e">
        <f t="shared" si="3"/>
        <v>#DIV/0!</v>
      </c>
      <c r="P9" s="102" t="e">
        <f t="shared" si="3"/>
        <v>#DIV/0!</v>
      </c>
      <c r="Q9" s="234"/>
      <c r="R9" s="125"/>
    </row>
    <row r="10" spans="1:19" s="44" customFormat="1" ht="15" customHeight="1">
      <c r="A10" s="7" t="s">
        <v>60</v>
      </c>
      <c r="B10" s="103">
        <f>B7-B5</f>
        <v>4329.4039000000012</v>
      </c>
      <c r="C10" s="103">
        <f>C7-C5</f>
        <v>-670.06139999999868</v>
      </c>
      <c r="D10" s="103">
        <f>D7-D5</f>
        <v>3189.8184000000037</v>
      </c>
      <c r="E10" s="233"/>
      <c r="F10" s="103">
        <f>F7-F5</f>
        <v>1173.0589</v>
      </c>
      <c r="G10" s="103">
        <f>G7-G5</f>
        <v>-2320.9026999999987</v>
      </c>
      <c r="H10" s="103">
        <f>H7-H5</f>
        <v>-4452.6585999999952</v>
      </c>
      <c r="I10" s="233"/>
      <c r="J10" s="103">
        <f>J7-J5</f>
        <v>0</v>
      </c>
      <c r="K10" s="103">
        <f>K7-K5</f>
        <v>0</v>
      </c>
      <c r="L10" s="103">
        <f>L7-L5</f>
        <v>0</v>
      </c>
      <c r="M10" s="233"/>
      <c r="N10" s="103">
        <f>N7-N5</f>
        <v>0</v>
      </c>
      <c r="O10" s="103">
        <f>O7-O5</f>
        <v>0</v>
      </c>
      <c r="P10" s="103">
        <f>P7-P5</f>
        <v>0</v>
      </c>
      <c r="Q10" s="233"/>
      <c r="R10" s="120"/>
    </row>
    <row r="11" spans="1:19" s="21" customFormat="1" ht="15" customHeight="1">
      <c r="A11" s="6" t="s">
        <v>53</v>
      </c>
      <c r="B11" s="101">
        <f>'Target 2016'!F15</f>
        <v>84600</v>
      </c>
      <c r="C11" s="101">
        <f>'Target 2016'!G15</f>
        <v>94000</v>
      </c>
      <c r="D11" s="101">
        <f>'Target 2016'!H15</f>
        <v>103400</v>
      </c>
      <c r="E11" s="232">
        <f>SUM(B11:D11)</f>
        <v>282000</v>
      </c>
      <c r="F11" s="101">
        <f>'Target 2016'!C15</f>
        <v>83700</v>
      </c>
      <c r="G11" s="101">
        <f>'Target 2016'!D15</f>
        <v>93000</v>
      </c>
      <c r="H11" s="101">
        <f>'Target 2016'!E15-300</f>
        <v>102000.00000000001</v>
      </c>
      <c r="I11" s="232">
        <f>SUM(F11:H11)</f>
        <v>278700</v>
      </c>
      <c r="J11" s="101">
        <f>'Target 2016'!L15</f>
        <v>0</v>
      </c>
      <c r="K11" s="101">
        <f>'Target 2016'!M15</f>
        <v>0</v>
      </c>
      <c r="L11" s="101">
        <f>'Target 2016'!N15</f>
        <v>0</v>
      </c>
      <c r="M11" s="232">
        <f>SUM(J11:L11)</f>
        <v>0</v>
      </c>
      <c r="N11" s="101">
        <f>'Target 2016'!I15</f>
        <v>0</v>
      </c>
      <c r="O11" s="101">
        <f>'Target 2016'!J15</f>
        <v>0</v>
      </c>
      <c r="P11" s="101">
        <f>'Target 2016'!K15</f>
        <v>0</v>
      </c>
      <c r="Q11" s="232">
        <f>SUM(N11:P11)</f>
        <v>0</v>
      </c>
      <c r="R11" s="118">
        <f>I11+E11+Q11+M11</f>
        <v>560700</v>
      </c>
      <c r="S11" s="12"/>
    </row>
    <row r="12" spans="1:19" s="21" customFormat="1" ht="15" customHeight="1">
      <c r="A12" s="7" t="s">
        <v>54</v>
      </c>
      <c r="B12" s="96">
        <f>B11</f>
        <v>84600</v>
      </c>
      <c r="C12" s="96">
        <f>C11+B12</f>
        <v>178600</v>
      </c>
      <c r="D12" s="96">
        <f>D11+C12</f>
        <v>282000</v>
      </c>
      <c r="E12" s="233"/>
      <c r="F12" s="96">
        <f>F11</f>
        <v>83700</v>
      </c>
      <c r="G12" s="96">
        <f>G11+F12</f>
        <v>176700</v>
      </c>
      <c r="H12" s="96">
        <f>H11+G12</f>
        <v>278700</v>
      </c>
      <c r="I12" s="233"/>
      <c r="J12" s="96">
        <f>J11</f>
        <v>0</v>
      </c>
      <c r="K12" s="96">
        <f>K11+J12</f>
        <v>0</v>
      </c>
      <c r="L12" s="96">
        <f>L11+K12</f>
        <v>0</v>
      </c>
      <c r="M12" s="233"/>
      <c r="N12" s="96">
        <f>N11</f>
        <v>0</v>
      </c>
      <c r="O12" s="96">
        <f>O11+N12</f>
        <v>0</v>
      </c>
      <c r="P12" s="96">
        <f>P11+O12</f>
        <v>0</v>
      </c>
      <c r="Q12" s="233"/>
      <c r="R12" s="120"/>
    </row>
    <row r="13" spans="1:19" s="21" customFormat="1" ht="15" customHeight="1">
      <c r="A13" s="31" t="s">
        <v>55</v>
      </c>
      <c r="B13" s="29">
        <f>SUMIF(IV!A:A,$A$1,IV!G:G)</f>
        <v>87222.83</v>
      </c>
      <c r="C13" s="29">
        <f>SUMIF(V!A:A,$A$1,V!G:G)</f>
        <v>72790.509999999995</v>
      </c>
      <c r="D13" s="29">
        <f>SUMIF(VI!A:A,$A$1,VI!G:G)</f>
        <v>114066.59</v>
      </c>
      <c r="E13" s="232">
        <f>SUM(B13:D13)</f>
        <v>274079.93</v>
      </c>
      <c r="F13" s="93">
        <f>SUMIF(I!A:A,$A$1,I!G:G)</f>
        <v>79652.17</v>
      </c>
      <c r="G13" s="29">
        <f>SUMIF(II!A:A,$A$1,II!G:G)</f>
        <v>90588.79</v>
      </c>
      <c r="H13" s="29">
        <f>SUMIF(III!A:A,$A$1,III!G:G)</f>
        <v>94534.22</v>
      </c>
      <c r="I13" s="232">
        <f>SUM(F13:H13)</f>
        <v>264775.18</v>
      </c>
      <c r="J13" s="29">
        <f>SUMIF(X!A:A,$A$1,X!G:G)</f>
        <v>0</v>
      </c>
      <c r="K13" s="29">
        <f>SUMIF(XI!A:A,$A$1,XI!G:G)</f>
        <v>0</v>
      </c>
      <c r="L13" s="29">
        <f>SUMIF(XII!A:A,$A$1,XII!G:G)</f>
        <v>0</v>
      </c>
      <c r="M13" s="232">
        <f>SUM(J13:L13)</f>
        <v>0</v>
      </c>
      <c r="N13" s="29">
        <f>SUMIF(VII!A:A,$A$1,VII!G:G)</f>
        <v>0</v>
      </c>
      <c r="O13" s="29">
        <f>SUMIF(VIII!A:A,$A$1,VIII!G:G)</f>
        <v>0</v>
      </c>
      <c r="P13" s="29">
        <f>SUMIF(IX!A:A,$A$1,IX!G:G)</f>
        <v>0</v>
      </c>
      <c r="Q13" s="232">
        <f>SUM(N13:P13)</f>
        <v>0</v>
      </c>
      <c r="R13" s="118">
        <f>I13+E13+Q13+M13</f>
        <v>538855.11</v>
      </c>
    </row>
    <row r="14" spans="1:19" customFormat="1">
      <c r="A14" s="7" t="s">
        <v>56</v>
      </c>
      <c r="B14" s="96">
        <f>B13</f>
        <v>87222.83</v>
      </c>
      <c r="C14" s="96">
        <f>C13+B14</f>
        <v>160013.34</v>
      </c>
      <c r="D14" s="96">
        <f>D13+C14</f>
        <v>274079.93</v>
      </c>
      <c r="E14" s="233"/>
      <c r="F14" s="96">
        <f>F13</f>
        <v>79652.17</v>
      </c>
      <c r="G14" s="96">
        <f>G13+F14</f>
        <v>170240.96</v>
      </c>
      <c r="H14" s="96">
        <f>H13+G14</f>
        <v>264775.18</v>
      </c>
      <c r="I14" s="233"/>
      <c r="J14" s="96">
        <f>J13</f>
        <v>0</v>
      </c>
      <c r="K14" s="96">
        <f>K13+J14</f>
        <v>0</v>
      </c>
      <c r="L14" s="96">
        <f>L13+K14</f>
        <v>0</v>
      </c>
      <c r="M14" s="233"/>
      <c r="N14" s="96">
        <f>N13</f>
        <v>0</v>
      </c>
      <c r="O14" s="96">
        <f>O13+N14</f>
        <v>0</v>
      </c>
      <c r="P14" s="96">
        <f>P13+O14</f>
        <v>0</v>
      </c>
      <c r="Q14" s="233"/>
      <c r="R14" s="120"/>
    </row>
    <row r="15" spans="1:19" s="21" customFormat="1" ht="15" customHeight="1">
      <c r="A15" s="26" t="s">
        <v>57</v>
      </c>
      <c r="B15" s="27">
        <f t="shared" ref="B15:D16" si="4">B13/B11</f>
        <v>1.031002718676123</v>
      </c>
      <c r="C15" s="27">
        <f t="shared" si="4"/>
        <v>0.77436712765957438</v>
      </c>
      <c r="D15" s="27">
        <f t="shared" si="4"/>
        <v>1.1031585106382977</v>
      </c>
      <c r="E15" s="234"/>
      <c r="F15" s="27">
        <f t="shared" ref="F15:H16" si="5">F13/F11</f>
        <v>0.95163882915173237</v>
      </c>
      <c r="G15" s="27">
        <f t="shared" si="5"/>
        <v>0.97407301075268815</v>
      </c>
      <c r="H15" s="27">
        <f t="shared" si="5"/>
        <v>0.92680607843137242</v>
      </c>
      <c r="I15" s="234"/>
      <c r="J15" s="27" t="e">
        <f t="shared" ref="J15:L16" si="6">J13/J11</f>
        <v>#DIV/0!</v>
      </c>
      <c r="K15" s="27" t="e">
        <f t="shared" si="6"/>
        <v>#DIV/0!</v>
      </c>
      <c r="L15" s="27" t="e">
        <f t="shared" si="6"/>
        <v>#DIV/0!</v>
      </c>
      <c r="M15" s="234"/>
      <c r="N15" s="27" t="e">
        <f t="shared" ref="N15:P16" si="7">N13/N11</f>
        <v>#DIV/0!</v>
      </c>
      <c r="O15" s="27" t="e">
        <f t="shared" si="7"/>
        <v>#DIV/0!</v>
      </c>
      <c r="P15" s="27" t="e">
        <f t="shared" si="7"/>
        <v>#DIV/0!</v>
      </c>
      <c r="Q15" s="234"/>
      <c r="R15" s="124"/>
    </row>
    <row r="16" spans="1:19" s="21" customFormat="1" ht="15" customHeight="1">
      <c r="A16" s="26" t="s">
        <v>58</v>
      </c>
      <c r="B16" s="27">
        <f t="shared" si="4"/>
        <v>1.031002718676123</v>
      </c>
      <c r="C16" s="27">
        <f>C14/C12</f>
        <v>0.89593135498320264</v>
      </c>
      <c r="D16" s="27">
        <f t="shared" si="4"/>
        <v>0.97191464539007089</v>
      </c>
      <c r="E16" s="234"/>
      <c r="F16" s="27">
        <f t="shared" si="5"/>
        <v>0.95163882915173237</v>
      </c>
      <c r="G16" s="27">
        <f t="shared" si="5"/>
        <v>0.9634462931522354</v>
      </c>
      <c r="H16" s="27">
        <f t="shared" si="5"/>
        <v>0.95003652673125216</v>
      </c>
      <c r="I16" s="234"/>
      <c r="J16" s="27" t="e">
        <f t="shared" si="6"/>
        <v>#DIV/0!</v>
      </c>
      <c r="K16" s="27" t="e">
        <f t="shared" si="6"/>
        <v>#DIV/0!</v>
      </c>
      <c r="L16" s="27" t="e">
        <f t="shared" si="6"/>
        <v>#DIV/0!</v>
      </c>
      <c r="M16" s="234"/>
      <c r="N16" s="27" t="e">
        <f t="shared" si="7"/>
        <v>#DIV/0!</v>
      </c>
      <c r="O16" s="27" t="e">
        <f t="shared" si="7"/>
        <v>#DIV/0!</v>
      </c>
      <c r="P16" s="27" t="e">
        <f t="shared" si="7"/>
        <v>#DIV/0!</v>
      </c>
      <c r="Q16" s="234"/>
      <c r="R16" s="125"/>
    </row>
    <row r="17" spans="1:19" s="21" customFormat="1" ht="15" customHeight="1">
      <c r="A17" s="7" t="s">
        <v>59</v>
      </c>
      <c r="B17" s="25">
        <f>B14-B12</f>
        <v>2622.8300000000017</v>
      </c>
      <c r="C17" s="25">
        <f>C14-C12</f>
        <v>-18586.660000000003</v>
      </c>
      <c r="D17" s="25">
        <f>D14-D12</f>
        <v>-7920.070000000007</v>
      </c>
      <c r="E17" s="233"/>
      <c r="F17" s="25">
        <f>F14-F12</f>
        <v>-4047.8300000000017</v>
      </c>
      <c r="G17" s="25">
        <f>G14-G12</f>
        <v>-6459.0400000000081</v>
      </c>
      <c r="H17" s="25">
        <f>H14-H12</f>
        <v>-13924.820000000007</v>
      </c>
      <c r="I17" s="233"/>
      <c r="J17" s="25">
        <f>J14-J12</f>
        <v>0</v>
      </c>
      <c r="K17" s="25">
        <f>K14-K12</f>
        <v>0</v>
      </c>
      <c r="L17" s="25">
        <f>L14-L12</f>
        <v>0</v>
      </c>
      <c r="M17" s="233"/>
      <c r="N17" s="25">
        <f>N14-N12</f>
        <v>0</v>
      </c>
      <c r="O17" s="25">
        <f>O14-O12</f>
        <v>0</v>
      </c>
      <c r="P17" s="25">
        <f>P14-P12</f>
        <v>0</v>
      </c>
      <c r="Q17" s="233"/>
      <c r="R17" s="126"/>
    </row>
    <row r="18" spans="1:19" s="21" customFormat="1" ht="15" customHeight="1">
      <c r="A18" s="10" t="s">
        <v>44</v>
      </c>
      <c r="B18" s="11">
        <f t="shared" ref="B18:D19" si="8">B6/B13</f>
        <v>0.35918811508408982</v>
      </c>
      <c r="C18" s="11">
        <f t="shared" si="8"/>
        <v>0.34345871048300119</v>
      </c>
      <c r="D18" s="11">
        <f t="shared" si="8"/>
        <v>0.323143523445384</v>
      </c>
      <c r="E18" s="235"/>
      <c r="F18" s="11">
        <f t="shared" ref="F18:H19" si="9">F6/F13</f>
        <v>0.35370108435212749</v>
      </c>
      <c r="G18" s="11">
        <f t="shared" si="9"/>
        <v>0.28155844006747416</v>
      </c>
      <c r="H18" s="11">
        <f t="shared" si="9"/>
        <v>0.33446347893916084</v>
      </c>
      <c r="I18" s="235"/>
      <c r="J18" s="11" t="e">
        <f t="shared" ref="J18:L19" si="10">J6/J13</f>
        <v>#DIV/0!</v>
      </c>
      <c r="K18" s="11" t="e">
        <f t="shared" si="10"/>
        <v>#DIV/0!</v>
      </c>
      <c r="L18" s="11" t="e">
        <f t="shared" si="10"/>
        <v>#DIV/0!</v>
      </c>
      <c r="M18" s="235"/>
      <c r="N18" s="11" t="e">
        <f t="shared" ref="N18:P19" si="11">N6/N13</f>
        <v>#DIV/0!</v>
      </c>
      <c r="O18" s="11" t="e">
        <f t="shared" si="11"/>
        <v>#DIV/0!</v>
      </c>
      <c r="P18" s="11" t="e">
        <f t="shared" si="11"/>
        <v>#DIV/0!</v>
      </c>
      <c r="Q18" s="235"/>
      <c r="R18" s="128"/>
    </row>
    <row r="19" spans="1:19" s="21" customFormat="1" ht="15" customHeight="1">
      <c r="A19" s="10" t="s">
        <v>45</v>
      </c>
      <c r="B19" s="11">
        <f t="shared" si="8"/>
        <v>0.35918811508408982</v>
      </c>
      <c r="C19" s="11">
        <f t="shared" si="8"/>
        <v>0.35203276551817492</v>
      </c>
      <c r="D19" s="11">
        <f t="shared" si="8"/>
        <v>0.34000964025348374</v>
      </c>
      <c r="E19" s="235"/>
      <c r="F19" s="11">
        <f t="shared" si="9"/>
        <v>0.35370108435212749</v>
      </c>
      <c r="G19" s="11">
        <f t="shared" si="9"/>
        <v>0.31531246828025405</v>
      </c>
      <c r="H19" s="11">
        <f t="shared" si="9"/>
        <v>0.32215006482103048</v>
      </c>
      <c r="I19" s="235"/>
      <c r="J19" s="11" t="e">
        <f t="shared" si="10"/>
        <v>#DIV/0!</v>
      </c>
      <c r="K19" s="11" t="e">
        <f t="shared" si="10"/>
        <v>#DIV/0!</v>
      </c>
      <c r="L19" s="11" t="e">
        <f t="shared" si="10"/>
        <v>#DIV/0!</v>
      </c>
      <c r="M19" s="235"/>
      <c r="N19" s="11" t="e">
        <f t="shared" si="11"/>
        <v>#DIV/0!</v>
      </c>
      <c r="O19" s="11" t="e">
        <f t="shared" si="11"/>
        <v>#DIV/0!</v>
      </c>
      <c r="P19" s="11" t="e">
        <f t="shared" si="11"/>
        <v>#DIV/0!</v>
      </c>
      <c r="Q19" s="235"/>
      <c r="R19" s="128"/>
    </row>
    <row r="20" spans="1:19" s="73" customFormat="1" ht="15" customHeight="1">
      <c r="B20" s="106"/>
      <c r="C20" s="106"/>
      <c r="D20" s="106"/>
      <c r="E20" s="236"/>
      <c r="G20" s="106"/>
      <c r="H20" s="106"/>
      <c r="I20" s="236"/>
      <c r="J20" s="106"/>
      <c r="K20" s="106"/>
      <c r="L20" s="106"/>
      <c r="M20" s="236"/>
      <c r="N20" s="106"/>
      <c r="O20" s="106"/>
      <c r="P20" s="106"/>
      <c r="Q20" s="236"/>
      <c r="R20" s="129"/>
      <c r="S20" s="72"/>
    </row>
    <row r="21" spans="1:19" s="21" customFormat="1" ht="15" customHeight="1">
      <c r="A21" s="58"/>
      <c r="B21" s="217"/>
      <c r="C21" s="217"/>
      <c r="D21" s="105"/>
      <c r="E21" s="237"/>
      <c r="F21" s="216" t="s">
        <v>33</v>
      </c>
      <c r="G21" s="217"/>
      <c r="H21" s="217"/>
      <c r="I21" s="217"/>
      <c r="J21" s="217"/>
      <c r="K21" s="217"/>
      <c r="L21" s="217"/>
      <c r="M21" s="237"/>
      <c r="N21" s="217"/>
      <c r="O21" s="217"/>
      <c r="P21" s="217"/>
      <c r="Q21" s="237"/>
      <c r="R21" s="133"/>
    </row>
    <row r="22" spans="1:19" s="21" customFormat="1" ht="15" customHeight="1">
      <c r="A22" s="75" t="s">
        <v>91</v>
      </c>
      <c r="B22" s="80">
        <v>2800</v>
      </c>
      <c r="C22" s="80">
        <v>2800</v>
      </c>
      <c r="D22" s="80">
        <v>2800</v>
      </c>
      <c r="E22" s="238"/>
      <c r="F22" s="80">
        <v>2630</v>
      </c>
      <c r="G22" s="80">
        <v>2800</v>
      </c>
      <c r="H22" s="80">
        <v>2800</v>
      </c>
      <c r="I22" s="238"/>
      <c r="J22" s="80">
        <v>2630</v>
      </c>
      <c r="K22" s="80">
        <v>2800</v>
      </c>
      <c r="L22" s="80">
        <v>2800</v>
      </c>
      <c r="M22" s="238"/>
      <c r="N22" s="80">
        <v>2800</v>
      </c>
      <c r="O22" s="80">
        <v>2800</v>
      </c>
      <c r="P22" s="80">
        <v>2800</v>
      </c>
      <c r="Q22" s="238"/>
      <c r="R22" s="133"/>
    </row>
    <row r="23" spans="1:19" s="21" customFormat="1" ht="15" customHeight="1">
      <c r="A23" s="20" t="s">
        <v>62</v>
      </c>
      <c r="B23" s="81">
        <f>B5</f>
        <v>27000</v>
      </c>
      <c r="C23" s="81">
        <f>C5</f>
        <v>57000</v>
      </c>
      <c r="D23" s="81">
        <f>D5</f>
        <v>90000</v>
      </c>
      <c r="E23" s="239"/>
      <c r="F23" s="81">
        <f>F5</f>
        <v>27000</v>
      </c>
      <c r="G23" s="81">
        <f>G5</f>
        <v>56000</v>
      </c>
      <c r="H23" s="81">
        <f>H5</f>
        <v>89750</v>
      </c>
      <c r="I23" s="239"/>
      <c r="J23" s="81">
        <f>J5</f>
        <v>0</v>
      </c>
      <c r="K23" s="81">
        <f>K5</f>
        <v>0</v>
      </c>
      <c r="L23" s="81">
        <f>L5</f>
        <v>0</v>
      </c>
      <c r="M23" s="239"/>
      <c r="N23" s="81">
        <f>N5</f>
        <v>0</v>
      </c>
      <c r="O23" s="81">
        <f>O5</f>
        <v>0</v>
      </c>
      <c r="P23" s="81">
        <f>P5</f>
        <v>0</v>
      </c>
      <c r="Q23" s="239"/>
      <c r="R23" s="135"/>
    </row>
    <row r="24" spans="1:19" s="21" customFormat="1" ht="15" customHeight="1">
      <c r="A24" s="40" t="s">
        <v>63</v>
      </c>
      <c r="B24" s="57">
        <f>B7</f>
        <v>31329.403900000001</v>
      </c>
      <c r="C24" s="57">
        <f>C7</f>
        <v>56329.938600000001</v>
      </c>
      <c r="D24" s="57">
        <f>D7</f>
        <v>93189.818400000004</v>
      </c>
      <c r="E24" s="240"/>
      <c r="F24" s="57">
        <f>F7</f>
        <v>28173.0589</v>
      </c>
      <c r="G24" s="57">
        <f>G7</f>
        <v>53679.097300000001</v>
      </c>
      <c r="H24" s="57">
        <f>H7</f>
        <v>85297.341400000005</v>
      </c>
      <c r="I24" s="240"/>
      <c r="J24" s="57">
        <f>J7</f>
        <v>0</v>
      </c>
      <c r="K24" s="57">
        <f>K7</f>
        <v>0</v>
      </c>
      <c r="L24" s="57">
        <f>L7</f>
        <v>0</v>
      </c>
      <c r="M24" s="240"/>
      <c r="N24" s="57">
        <f>N7</f>
        <v>0</v>
      </c>
      <c r="O24" s="57">
        <f>O7</f>
        <v>0</v>
      </c>
      <c r="P24" s="57">
        <f>P7</f>
        <v>0</v>
      </c>
      <c r="Q24" s="240"/>
      <c r="R24" s="135"/>
    </row>
    <row r="25" spans="1:19" s="23" customFormat="1" ht="15" customHeight="1">
      <c r="A25" s="40" t="s">
        <v>64</v>
      </c>
      <c r="B25" s="99">
        <f>B24/B23</f>
        <v>1.1603482925925925</v>
      </c>
      <c r="C25" s="99">
        <f>C24/C23</f>
        <v>0.98824453684210534</v>
      </c>
      <c r="D25" s="99">
        <f>D24/D23</f>
        <v>1.0354424266666666</v>
      </c>
      <c r="E25" s="241"/>
      <c r="F25" s="99">
        <f>F24/F23</f>
        <v>1.0434466259259259</v>
      </c>
      <c r="G25" s="99">
        <f>G24/G23</f>
        <v>0.95855530892857144</v>
      </c>
      <c r="H25" s="99">
        <f>H24/H23</f>
        <v>0.95038820501392762</v>
      </c>
      <c r="I25" s="241"/>
      <c r="J25" s="99" t="e">
        <f>J24/J23</f>
        <v>#DIV/0!</v>
      </c>
      <c r="K25" s="99" t="e">
        <f>K24/K23</f>
        <v>#DIV/0!</v>
      </c>
      <c r="L25" s="99" t="e">
        <f>L24/L23</f>
        <v>#DIV/0!</v>
      </c>
      <c r="M25" s="241"/>
      <c r="N25" s="99" t="e">
        <f>N24/N23</f>
        <v>#DIV/0!</v>
      </c>
      <c r="O25" s="99" t="e">
        <f>O24/O23</f>
        <v>#DIV/0!</v>
      </c>
      <c r="P25" s="99" t="e">
        <f>P24/P23</f>
        <v>#DIV/0!</v>
      </c>
      <c r="Q25" s="241"/>
      <c r="R25" s="135"/>
    </row>
    <row r="26" spans="1:19" s="21" customFormat="1" ht="15" customHeight="1">
      <c r="A26" s="39" t="s">
        <v>72</v>
      </c>
      <c r="B26" s="60">
        <f>B22*0.2</f>
        <v>560</v>
      </c>
      <c r="C26" s="60">
        <f>C22*0.2</f>
        <v>560</v>
      </c>
      <c r="D26" s="60">
        <f>D22*0.2</f>
        <v>560</v>
      </c>
      <c r="E26" s="242"/>
      <c r="F26" s="60">
        <f>F22*0.2</f>
        <v>526</v>
      </c>
      <c r="G26" s="60">
        <f>G22*0.2</f>
        <v>560</v>
      </c>
      <c r="H26" s="60">
        <f>H22*0.2</f>
        <v>560</v>
      </c>
      <c r="I26" s="242"/>
      <c r="J26" s="60">
        <f>J22*0.2</f>
        <v>526</v>
      </c>
      <c r="K26" s="60">
        <f>K22*0.2</f>
        <v>560</v>
      </c>
      <c r="L26" s="60">
        <f>L22*0.2</f>
        <v>560</v>
      </c>
      <c r="M26" s="242"/>
      <c r="N26" s="60">
        <f>N22*0.2</f>
        <v>560</v>
      </c>
      <c r="O26" s="60">
        <f>O22*0.2</f>
        <v>560</v>
      </c>
      <c r="P26" s="60">
        <f>P22*0.2</f>
        <v>560</v>
      </c>
      <c r="Q26" s="242"/>
      <c r="R26" s="138"/>
      <c r="S26" s="12"/>
    </row>
    <row r="27" spans="1:19" s="21" customFormat="1" ht="15" customHeight="1">
      <c r="A27" s="40" t="s">
        <v>65</v>
      </c>
      <c r="B27" s="84">
        <f>IF(B25&lt;80%,0,IF(B25&lt;90%,0.5,IF(B25&lt;95%,0.75,1)))</f>
        <v>1</v>
      </c>
      <c r="C27" s="84">
        <f>IF(C25&lt;80%,0,IF(C25&lt;90%,0.5,IF(C25&lt;95%,0.75,1)))</f>
        <v>1</v>
      </c>
      <c r="D27" s="84">
        <f>IF(D25&lt;80%,0,IF(D25&lt;90%,0.5,IF(D25&lt;95%,0.75,1)))</f>
        <v>1</v>
      </c>
      <c r="E27" s="240"/>
      <c r="F27" s="84">
        <f>IF(F25&lt;80%,0,IF(F25&lt;90%,0.5,IF(F25&lt;95%,0.75,1)))</f>
        <v>1</v>
      </c>
      <c r="G27" s="84">
        <f>IF(G25&lt;80%,0,IF(G25&lt;90%,0.5,IF(G25&lt;95%,0.75,1)))</f>
        <v>1</v>
      </c>
      <c r="H27" s="84">
        <f>IF(H25&lt;80%,0,IF(H25&lt;90%,0.5,IF(H25&lt;95%,0.75,1)))</f>
        <v>1</v>
      </c>
      <c r="I27" s="240"/>
      <c r="J27" s="84" t="e">
        <f>IF(J25&lt;80%,0,IF(J25&lt;90%,0.5,IF(J25&lt;95%,0.75,1)))</f>
        <v>#DIV/0!</v>
      </c>
      <c r="K27" s="84" t="e">
        <f>IF(K25&lt;80%,0,IF(K25&lt;90%,0.5,IF(K25&lt;95%,0.75,1)))</f>
        <v>#DIV/0!</v>
      </c>
      <c r="L27" s="84" t="e">
        <f>IF(L25&lt;80%,0,IF(L25&lt;90%,0.5,IF(L25&lt;95%,0.75,1)))</f>
        <v>#DIV/0!</v>
      </c>
      <c r="M27" s="240"/>
      <c r="N27" s="84" t="e">
        <f>IF(N25&lt;80%,0,IF(N25&lt;90%,0.5,IF(N25&lt;95%,0.75,1)))</f>
        <v>#DIV/0!</v>
      </c>
      <c r="O27" s="84" t="e">
        <f>IF(O25&lt;80%,0,IF(O25&lt;90%,0.5,IF(O25&lt;95%,0.75,1)))</f>
        <v>#DIV/0!</v>
      </c>
      <c r="P27" s="84" t="e">
        <f>IF(P25&lt;80%,0,IF(P25&lt;90%,0.5,IF(P25&lt;95%,0.75,1)))</f>
        <v>#DIV/0!</v>
      </c>
      <c r="Q27" s="240"/>
      <c r="R27" s="135"/>
      <c r="S27" s="12"/>
    </row>
    <row r="28" spans="1:19" s="22" customFormat="1" ht="15" customHeight="1">
      <c r="A28" s="61" t="s">
        <v>66</v>
      </c>
      <c r="B28" s="79">
        <f>B27*B26</f>
        <v>560</v>
      </c>
      <c r="C28" s="79">
        <f>C27*C26</f>
        <v>560</v>
      </c>
      <c r="D28" s="79">
        <f>D27*D26</f>
        <v>560</v>
      </c>
      <c r="E28" s="243"/>
      <c r="F28" s="79">
        <f>F27*F26</f>
        <v>526</v>
      </c>
      <c r="G28" s="79">
        <f>G27*G26</f>
        <v>560</v>
      </c>
      <c r="H28" s="79">
        <f>H27*H26</f>
        <v>560</v>
      </c>
      <c r="I28" s="243"/>
      <c r="J28" s="79" t="e">
        <f>J27*J26</f>
        <v>#DIV/0!</v>
      </c>
      <c r="K28" s="79" t="e">
        <f>K27*K26</f>
        <v>#DIV/0!</v>
      </c>
      <c r="L28" s="79" t="e">
        <f>L27*L26</f>
        <v>#DIV/0!</v>
      </c>
      <c r="M28" s="243"/>
      <c r="N28" s="79" t="e">
        <f>N27*N26</f>
        <v>#DIV/0!</v>
      </c>
      <c r="O28" s="79" t="e">
        <f>O27*O26</f>
        <v>#DIV/0!</v>
      </c>
      <c r="P28" s="79" t="e">
        <f>P27*P26</f>
        <v>#DIV/0!</v>
      </c>
      <c r="Q28" s="243"/>
      <c r="R28" s="139"/>
    </row>
    <row r="29" spans="1:19" s="21" customFormat="1" ht="15" customHeight="1">
      <c r="A29" s="20" t="s">
        <v>61</v>
      </c>
      <c r="B29" s="42">
        <f>B12</f>
        <v>84600</v>
      </c>
      <c r="C29" s="42">
        <f>C12</f>
        <v>178600</v>
      </c>
      <c r="D29" s="42">
        <f>D12</f>
        <v>282000</v>
      </c>
      <c r="E29" s="239"/>
      <c r="F29" s="42">
        <f>F12</f>
        <v>83700</v>
      </c>
      <c r="G29" s="42">
        <f>G12</f>
        <v>176700</v>
      </c>
      <c r="H29" s="42">
        <f>H12</f>
        <v>278700</v>
      </c>
      <c r="I29" s="239"/>
      <c r="J29" s="42">
        <f>J12</f>
        <v>0</v>
      </c>
      <c r="K29" s="42">
        <f>K12</f>
        <v>0</v>
      </c>
      <c r="L29" s="42">
        <f>L12</f>
        <v>0</v>
      </c>
      <c r="M29" s="239"/>
      <c r="N29" s="42">
        <f>N12</f>
        <v>0</v>
      </c>
      <c r="O29" s="42">
        <f>O12</f>
        <v>0</v>
      </c>
      <c r="P29" s="42">
        <f>P12</f>
        <v>0</v>
      </c>
      <c r="Q29" s="239"/>
      <c r="R29" s="135"/>
    </row>
    <row r="30" spans="1:19" s="21" customFormat="1" ht="15" customHeight="1">
      <c r="A30" s="40" t="s">
        <v>67</v>
      </c>
      <c r="B30" s="41">
        <f>B14</f>
        <v>87222.83</v>
      </c>
      <c r="C30" s="41">
        <f>C14</f>
        <v>160013.34</v>
      </c>
      <c r="D30" s="41">
        <f>D14</f>
        <v>274079.93</v>
      </c>
      <c r="E30" s="240"/>
      <c r="F30" s="41">
        <f>F14</f>
        <v>79652.17</v>
      </c>
      <c r="G30" s="41">
        <f>G14</f>
        <v>170240.96</v>
      </c>
      <c r="H30" s="41">
        <f>H14</f>
        <v>264775.18</v>
      </c>
      <c r="I30" s="240"/>
      <c r="J30" s="41">
        <f>J14</f>
        <v>0</v>
      </c>
      <c r="K30" s="41">
        <f>K14</f>
        <v>0</v>
      </c>
      <c r="L30" s="41">
        <f>L14</f>
        <v>0</v>
      </c>
      <c r="M30" s="240"/>
      <c r="N30" s="41">
        <f>N14</f>
        <v>0</v>
      </c>
      <c r="O30" s="41">
        <f>O14</f>
        <v>0</v>
      </c>
      <c r="P30" s="41">
        <f>P14</f>
        <v>0</v>
      </c>
      <c r="Q30" s="240"/>
      <c r="R30" s="135"/>
    </row>
    <row r="31" spans="1:19" s="23" customFormat="1" ht="15" customHeight="1">
      <c r="A31" s="40" t="s">
        <v>68</v>
      </c>
      <c r="B31" s="99">
        <f>B30/B29</f>
        <v>1.031002718676123</v>
      </c>
      <c r="C31" s="99">
        <f>C30/C29</f>
        <v>0.89593135498320264</v>
      </c>
      <c r="D31" s="99">
        <f>D30/D29</f>
        <v>0.97191464539007089</v>
      </c>
      <c r="E31" s="241"/>
      <c r="F31" s="99">
        <f>F30/F29</f>
        <v>0.95163882915173237</v>
      </c>
      <c r="G31" s="99">
        <f>G30/G29</f>
        <v>0.9634462931522354</v>
      </c>
      <c r="H31" s="99">
        <f>H30/H29</f>
        <v>0.95003652673125216</v>
      </c>
      <c r="I31" s="241"/>
      <c r="J31" s="99" t="e">
        <f>J30/J29</f>
        <v>#DIV/0!</v>
      </c>
      <c r="K31" s="99" t="e">
        <f>K30/K29</f>
        <v>#DIV/0!</v>
      </c>
      <c r="L31" s="99" t="e">
        <f>L30/L29</f>
        <v>#DIV/0!</v>
      </c>
      <c r="M31" s="241"/>
      <c r="N31" s="99" t="e">
        <f>N30/N29</f>
        <v>#DIV/0!</v>
      </c>
      <c r="O31" s="99" t="e">
        <f>O30/O29</f>
        <v>#DIV/0!</v>
      </c>
      <c r="P31" s="99" t="e">
        <f>P30/P29</f>
        <v>#DIV/0!</v>
      </c>
      <c r="Q31" s="241"/>
      <c r="R31" s="135"/>
    </row>
    <row r="32" spans="1:19" s="23" customFormat="1" ht="15" customHeight="1">
      <c r="A32" s="90" t="s">
        <v>73</v>
      </c>
      <c r="B32" s="89">
        <f>B22*0.2</f>
        <v>560</v>
      </c>
      <c r="C32" s="89">
        <f>C22*0.2</f>
        <v>560</v>
      </c>
      <c r="D32" s="89">
        <f>D22*0.2</f>
        <v>560</v>
      </c>
      <c r="E32" s="240"/>
      <c r="F32" s="89">
        <f>F22*0.2</f>
        <v>526</v>
      </c>
      <c r="G32" s="89">
        <f>G22*0.2</f>
        <v>560</v>
      </c>
      <c r="H32" s="89">
        <f>H22*0.2</f>
        <v>560</v>
      </c>
      <c r="I32" s="240"/>
      <c r="J32" s="89">
        <f>J22*0.2</f>
        <v>526</v>
      </c>
      <c r="K32" s="89">
        <f>K22*0.2</f>
        <v>560</v>
      </c>
      <c r="L32" s="89">
        <f>L22*0.2</f>
        <v>560</v>
      </c>
      <c r="M32" s="240"/>
      <c r="N32" s="89">
        <f>N22*0.2</f>
        <v>560</v>
      </c>
      <c r="O32" s="89">
        <f>O22*0.2</f>
        <v>560</v>
      </c>
      <c r="P32" s="89">
        <f>P22*0.2</f>
        <v>560</v>
      </c>
      <c r="Q32" s="240"/>
      <c r="R32" s="135"/>
    </row>
    <row r="33" spans="1:19" s="37" customFormat="1" ht="15" customHeight="1">
      <c r="A33" s="40" t="s">
        <v>69</v>
      </c>
      <c r="B33" s="60">
        <f>IF(B31&lt;80%,0,IF(B31&lt;90%,0.5,IF(B31&lt;95%,0.75,1)))</f>
        <v>1</v>
      </c>
      <c r="C33" s="60">
        <f>IF(C31&lt;80%,0,IF(C31&lt;90%,0.5,IF(C31&lt;95%,0.75,1)))</f>
        <v>0.5</v>
      </c>
      <c r="D33" s="60">
        <f>IF(D31&lt;80%,0,IF(D31&lt;90%,0.5,IF(D31&lt;95%,0.75,1)))</f>
        <v>1</v>
      </c>
      <c r="E33" s="242"/>
      <c r="F33" s="60">
        <f>IF(F31&lt;80%,0,IF(F31&lt;90%,0.5,IF(F31&lt;95%,0.75,1)))</f>
        <v>1</v>
      </c>
      <c r="G33" s="60">
        <f>IF(G31&lt;80%,0,IF(G31&lt;90%,0.5,IF(G31&lt;95%,0.75,1)))</f>
        <v>1</v>
      </c>
      <c r="H33" s="60">
        <f>IF(H31&lt;80%,0,IF(H31&lt;90%,0.5,IF(H31&lt;95%,0.75,1)))</f>
        <v>1</v>
      </c>
      <c r="I33" s="242"/>
      <c r="J33" s="60" t="e">
        <f>IF(J31&lt;80%,0,IF(J31&lt;90%,0.5,IF(J31&lt;95%,0.75,1)))</f>
        <v>#DIV/0!</v>
      </c>
      <c r="K33" s="60" t="e">
        <f>IF(K31&lt;80%,0,IF(K31&lt;90%,0.5,IF(K31&lt;95%,0.75,1)))</f>
        <v>#DIV/0!</v>
      </c>
      <c r="L33" s="60" t="e">
        <f>IF(L31&lt;80%,0,IF(L31&lt;90%,0.5,IF(L31&lt;95%,0.75,1)))</f>
        <v>#DIV/0!</v>
      </c>
      <c r="M33" s="242"/>
      <c r="N33" s="60" t="e">
        <f>IF(N31&lt;80%,0,IF(N31&lt;90%,0.5,IF(N31&lt;95%,0.75,1)))</f>
        <v>#DIV/0!</v>
      </c>
      <c r="O33" s="60" t="e">
        <f>IF(O31&lt;80%,0,IF(O31&lt;90%,0.5,IF(O31&lt;95%,0.75,1)))</f>
        <v>#DIV/0!</v>
      </c>
      <c r="P33" s="60" t="e">
        <f>IF(P31&lt;80%,0,IF(P31&lt;90%,0.5,IF(P31&lt;95%,0.75,1)))</f>
        <v>#DIV/0!</v>
      </c>
      <c r="Q33" s="242"/>
      <c r="R33" s="135"/>
    </row>
    <row r="34" spans="1:19" s="21" customFormat="1" ht="15" customHeight="1">
      <c r="A34" s="61" t="s">
        <v>70</v>
      </c>
      <c r="B34" s="79">
        <f>B33*B32</f>
        <v>560</v>
      </c>
      <c r="C34" s="79">
        <f>C33*C32</f>
        <v>280</v>
      </c>
      <c r="D34" s="79">
        <f>D33*D32</f>
        <v>560</v>
      </c>
      <c r="E34" s="243"/>
      <c r="F34" s="79">
        <f>F33*F32</f>
        <v>526</v>
      </c>
      <c r="G34" s="79">
        <f>G33*G32</f>
        <v>560</v>
      </c>
      <c r="H34" s="79">
        <f>H33*H32</f>
        <v>560</v>
      </c>
      <c r="I34" s="243"/>
      <c r="J34" s="79" t="e">
        <f>J33*J32</f>
        <v>#DIV/0!</v>
      </c>
      <c r="K34" s="79" t="e">
        <f>K33*K32</f>
        <v>#DIV/0!</v>
      </c>
      <c r="L34" s="79" t="e">
        <f>L33*L32</f>
        <v>#DIV/0!</v>
      </c>
      <c r="M34" s="243"/>
      <c r="N34" s="79" t="e">
        <f>N33*N32</f>
        <v>#DIV/0!</v>
      </c>
      <c r="O34" s="79" t="e">
        <f>O33*O32</f>
        <v>#DIV/0!</v>
      </c>
      <c r="P34" s="79" t="e">
        <f>P33*P32</f>
        <v>#DIV/0!</v>
      </c>
      <c r="Q34" s="243"/>
      <c r="R34" s="139"/>
    </row>
    <row r="35" spans="1:19" s="23" customFormat="1" ht="15" customHeight="1">
      <c r="A35" s="20" t="s">
        <v>46</v>
      </c>
      <c r="B35" s="100">
        <v>1</v>
      </c>
      <c r="C35" s="100">
        <v>1</v>
      </c>
      <c r="D35" s="100">
        <v>1</v>
      </c>
      <c r="E35" s="239"/>
      <c r="F35" s="100">
        <v>1</v>
      </c>
      <c r="G35" s="100">
        <v>1</v>
      </c>
      <c r="H35" s="100">
        <v>1</v>
      </c>
      <c r="I35" s="239"/>
      <c r="J35" s="100">
        <v>1</v>
      </c>
      <c r="K35" s="100">
        <v>1</v>
      </c>
      <c r="L35" s="100">
        <v>1</v>
      </c>
      <c r="M35" s="239"/>
      <c r="N35" s="100">
        <v>1</v>
      </c>
      <c r="O35" s="100">
        <v>1</v>
      </c>
      <c r="P35" s="100">
        <v>1</v>
      </c>
      <c r="Q35" s="239"/>
      <c r="R35" s="140"/>
    </row>
    <row r="36" spans="1:19" s="23" customFormat="1" ht="15" customHeight="1">
      <c r="A36" s="52" t="s">
        <v>71</v>
      </c>
      <c r="B36" s="85">
        <f>B22*0.1</f>
        <v>280</v>
      </c>
      <c r="C36" s="85">
        <f>C22*0.1</f>
        <v>280</v>
      </c>
      <c r="D36" s="85">
        <f>D22*0.1</f>
        <v>280</v>
      </c>
      <c r="E36" s="244"/>
      <c r="F36" s="85">
        <f>F22*0.1</f>
        <v>263</v>
      </c>
      <c r="G36" s="85">
        <f>G22*0.1</f>
        <v>280</v>
      </c>
      <c r="H36" s="85">
        <f>H22*0.1</f>
        <v>280</v>
      </c>
      <c r="I36" s="244"/>
      <c r="J36" s="85">
        <f>J22*0.1</f>
        <v>263</v>
      </c>
      <c r="K36" s="85">
        <f>K22*0.1</f>
        <v>280</v>
      </c>
      <c r="L36" s="85">
        <f>L22*0.1</f>
        <v>280</v>
      </c>
      <c r="M36" s="244"/>
      <c r="N36" s="85">
        <f>N22*0.1</f>
        <v>280</v>
      </c>
      <c r="O36" s="85">
        <f>O22*0.1</f>
        <v>280</v>
      </c>
      <c r="P36" s="85">
        <f>P22*0.1</f>
        <v>280</v>
      </c>
      <c r="Q36" s="244"/>
      <c r="R36" s="138"/>
    </row>
    <row r="37" spans="1:19" s="37" customFormat="1" ht="15" customHeight="1">
      <c r="A37" s="40" t="s">
        <v>74</v>
      </c>
      <c r="B37" s="107" t="s">
        <v>184</v>
      </c>
      <c r="C37" s="107" t="s">
        <v>184</v>
      </c>
      <c r="D37" s="107"/>
      <c r="E37" s="240"/>
      <c r="F37" s="109">
        <v>1</v>
      </c>
      <c r="G37" s="107" t="s">
        <v>184</v>
      </c>
      <c r="H37" s="107" t="s">
        <v>184</v>
      </c>
      <c r="I37" s="240"/>
      <c r="J37" s="107"/>
      <c r="K37" s="107"/>
      <c r="L37" s="107"/>
      <c r="M37" s="240"/>
      <c r="N37" s="107"/>
      <c r="O37" s="107"/>
      <c r="P37" s="107"/>
      <c r="Q37" s="240"/>
      <c r="R37" s="135"/>
    </row>
    <row r="38" spans="1:19" s="22" customFormat="1" ht="15" customHeight="1">
      <c r="A38" s="68" t="s">
        <v>75</v>
      </c>
      <c r="B38" s="83">
        <f>B37*B36</f>
        <v>280</v>
      </c>
      <c r="C38" s="83">
        <f>C37*C36</f>
        <v>280</v>
      </c>
      <c r="D38" s="83">
        <f>D37*D36</f>
        <v>0</v>
      </c>
      <c r="E38" s="243"/>
      <c r="F38" s="83">
        <f>F37*F36</f>
        <v>263</v>
      </c>
      <c r="G38" s="83">
        <f>G37*G36</f>
        <v>280</v>
      </c>
      <c r="H38" s="83">
        <f>H37*H36</f>
        <v>280</v>
      </c>
      <c r="I38" s="243"/>
      <c r="J38" s="83">
        <f>J37*J36</f>
        <v>0</v>
      </c>
      <c r="K38" s="83">
        <f>K37*K36</f>
        <v>0</v>
      </c>
      <c r="L38" s="83">
        <f>L37*L36</f>
        <v>0</v>
      </c>
      <c r="M38" s="243"/>
      <c r="N38" s="83">
        <f>N37*N36</f>
        <v>0</v>
      </c>
      <c r="O38" s="83">
        <f>O37*O36</f>
        <v>0</v>
      </c>
      <c r="P38" s="83">
        <f>P37*P36</f>
        <v>0</v>
      </c>
      <c r="Q38" s="243"/>
      <c r="R38" s="142"/>
      <c r="S38" s="14"/>
    </row>
    <row r="39" spans="1:19" s="43" customFormat="1" ht="15" customHeight="1">
      <c r="A39" s="58" t="s">
        <v>79</v>
      </c>
      <c r="B39" s="86">
        <f>B34+B28+B38</f>
        <v>1400</v>
      </c>
      <c r="C39" s="86">
        <f>C34+C28+C38</f>
        <v>1120</v>
      </c>
      <c r="D39" s="86">
        <f>D34+D28+D38</f>
        <v>1120</v>
      </c>
      <c r="E39" s="245"/>
      <c r="F39" s="86">
        <f>F34+F28+F38</f>
        <v>1315</v>
      </c>
      <c r="G39" s="86">
        <f>G34+G28+G38</f>
        <v>1400</v>
      </c>
      <c r="H39" s="86">
        <f>H34+H28+H38</f>
        <v>1400</v>
      </c>
      <c r="I39" s="245"/>
      <c r="J39" s="86" t="e">
        <f>J34+J28+J38</f>
        <v>#DIV/0!</v>
      </c>
      <c r="K39" s="86" t="e">
        <f>K34+K28+K38</f>
        <v>#DIV/0!</v>
      </c>
      <c r="L39" s="86" t="e">
        <f>L34+L28+L38</f>
        <v>#DIV/0!</v>
      </c>
      <c r="M39" s="245"/>
      <c r="N39" s="86" t="e">
        <f>N34+N28+N38</f>
        <v>#DIV/0!</v>
      </c>
      <c r="O39" s="86" t="e">
        <f>O34+O28+O38</f>
        <v>#DIV/0!</v>
      </c>
      <c r="P39" s="86" t="e">
        <f>P34+P28+P38</f>
        <v>#DIV/0!</v>
      </c>
      <c r="Q39" s="245"/>
      <c r="R39" s="143"/>
      <c r="S39" s="17"/>
    </row>
    <row r="40" spans="1:19" s="21" customFormat="1" ht="15" customHeight="1">
      <c r="A40" s="134" t="s">
        <v>170</v>
      </c>
      <c r="B40" s="497">
        <f>D5</f>
        <v>90000</v>
      </c>
      <c r="C40" s="498"/>
      <c r="D40" s="498"/>
      <c r="E40" s="501"/>
      <c r="F40" s="497">
        <f>H5</f>
        <v>89750</v>
      </c>
      <c r="G40" s="498"/>
      <c r="H40" s="498"/>
      <c r="I40" s="501"/>
      <c r="J40" s="497">
        <f>L5</f>
        <v>0</v>
      </c>
      <c r="K40" s="498"/>
      <c r="L40" s="498"/>
      <c r="M40" s="501"/>
      <c r="N40" s="497">
        <f>P5</f>
        <v>0</v>
      </c>
      <c r="O40" s="498"/>
      <c r="P40" s="498"/>
      <c r="Q40" s="501"/>
      <c r="R40" s="138"/>
    </row>
    <row r="41" spans="1:19" s="37" customFormat="1" ht="15" customHeight="1">
      <c r="A41" s="136" t="s">
        <v>81</v>
      </c>
      <c r="B41" s="499">
        <f>D7</f>
        <v>93189.818400000004</v>
      </c>
      <c r="C41" s="500"/>
      <c r="D41" s="500"/>
      <c r="E41" s="501"/>
      <c r="F41" s="499">
        <f>H7</f>
        <v>85297.341400000005</v>
      </c>
      <c r="G41" s="500"/>
      <c r="H41" s="500"/>
      <c r="I41" s="501"/>
      <c r="J41" s="499">
        <f>L7</f>
        <v>0</v>
      </c>
      <c r="K41" s="500"/>
      <c r="L41" s="500"/>
      <c r="M41" s="501"/>
      <c r="N41" s="499">
        <f>P7</f>
        <v>0</v>
      </c>
      <c r="O41" s="500"/>
      <c r="P41" s="500"/>
      <c r="Q41" s="501"/>
      <c r="R41" s="138"/>
    </row>
    <row r="42" spans="1:19" s="21" customFormat="1" ht="15" customHeight="1">
      <c r="A42" s="136" t="s">
        <v>80</v>
      </c>
      <c r="B42" s="502">
        <f>B41/B40</f>
        <v>1.0354424266666666</v>
      </c>
      <c r="C42" s="503"/>
      <c r="D42" s="503"/>
      <c r="E42" s="501"/>
      <c r="F42" s="502">
        <f>F41/F40</f>
        <v>0.95038820501392762</v>
      </c>
      <c r="G42" s="503"/>
      <c r="H42" s="503"/>
      <c r="I42" s="501"/>
      <c r="J42" s="502" t="e">
        <f>J41/J40</f>
        <v>#DIV/0!</v>
      </c>
      <c r="K42" s="503"/>
      <c r="L42" s="503"/>
      <c r="M42" s="501"/>
      <c r="N42" s="502" t="e">
        <f>N41/N40</f>
        <v>#DIV/0!</v>
      </c>
      <c r="O42" s="503"/>
      <c r="P42" s="503"/>
      <c r="Q42" s="501"/>
      <c r="R42" s="144"/>
    </row>
    <row r="43" spans="1:19" s="22" customFormat="1" ht="15" customHeight="1">
      <c r="A43" s="136" t="s">
        <v>77</v>
      </c>
      <c r="B43" s="504">
        <f>D22*0.5</f>
        <v>1400</v>
      </c>
      <c r="C43" s="505"/>
      <c r="D43" s="505"/>
      <c r="E43" s="501"/>
      <c r="F43" s="504">
        <f>H22*0.5</f>
        <v>1400</v>
      </c>
      <c r="G43" s="505"/>
      <c r="H43" s="505"/>
      <c r="I43" s="501"/>
      <c r="J43" s="504">
        <f>L22*0.5</f>
        <v>1400</v>
      </c>
      <c r="K43" s="505"/>
      <c r="L43" s="505"/>
      <c r="M43" s="501"/>
      <c r="N43" s="504">
        <f>P22*0.5</f>
        <v>1400</v>
      </c>
      <c r="O43" s="505"/>
      <c r="P43" s="505"/>
      <c r="Q43" s="501"/>
      <c r="R43" s="138"/>
    </row>
    <row r="44" spans="1:19" s="37" customFormat="1" ht="15" customHeight="1">
      <c r="A44" s="90" t="s">
        <v>78</v>
      </c>
      <c r="B44" s="492">
        <f>IF(B42&lt;100%,0,IF(B42&lt;110%,0.5,IF(B42&lt;120%,0.7,1)))</f>
        <v>0.5</v>
      </c>
      <c r="C44" s="493"/>
      <c r="D44" s="493"/>
      <c r="E44" s="494"/>
      <c r="F44" s="492">
        <f>IF(F42&lt;100%,0,IF(F42&lt;110%,0.5,IF(F42&lt;120%,0.7,1)))</f>
        <v>0</v>
      </c>
      <c r="G44" s="493"/>
      <c r="H44" s="493"/>
      <c r="I44" s="494"/>
      <c r="J44" s="492" t="e">
        <f>IF(J42&lt;100%,0,IF(J42&lt;110%,0.5,IF(J42&lt;120%,0.7,1)))</f>
        <v>#DIV/0!</v>
      </c>
      <c r="K44" s="493"/>
      <c r="L44" s="493"/>
      <c r="M44" s="494"/>
      <c r="N44" s="492" t="e">
        <f>IF(N42&lt;100%,0,IF(N42&lt;110%,0.5,IF(N42&lt;120%,0.7,1)))</f>
        <v>#DIV/0!</v>
      </c>
      <c r="O44" s="493"/>
      <c r="P44" s="493"/>
      <c r="Q44" s="494"/>
      <c r="R44" s="145"/>
    </row>
    <row r="45" spans="1:19" s="21" customFormat="1" ht="15" customHeight="1">
      <c r="A45" s="58" t="s">
        <v>76</v>
      </c>
      <c r="B45" s="495">
        <f>B44*B43</f>
        <v>700</v>
      </c>
      <c r="C45" s="496"/>
      <c r="D45" s="496"/>
      <c r="E45" s="494"/>
      <c r="F45" s="495">
        <f>F44*F43</f>
        <v>0</v>
      </c>
      <c r="G45" s="496"/>
      <c r="H45" s="496"/>
      <c r="I45" s="494"/>
      <c r="J45" s="495" t="e">
        <f>J44*J43</f>
        <v>#DIV/0!</v>
      </c>
      <c r="K45" s="496"/>
      <c r="L45" s="496"/>
      <c r="M45" s="494"/>
      <c r="N45" s="495" t="e">
        <f>N44*N43</f>
        <v>#DIV/0!</v>
      </c>
      <c r="O45" s="496"/>
      <c r="P45" s="496"/>
      <c r="Q45" s="494"/>
      <c r="R45" s="146"/>
    </row>
    <row r="46" spans="1:19" s="23" customFormat="1" ht="15" customHeight="1">
      <c r="A46" s="134" t="s">
        <v>171</v>
      </c>
      <c r="B46" s="497">
        <f>E11</f>
        <v>282000</v>
      </c>
      <c r="C46" s="498"/>
      <c r="D46" s="498"/>
      <c r="E46" s="494"/>
      <c r="F46" s="497">
        <f>I11</f>
        <v>278700</v>
      </c>
      <c r="G46" s="498"/>
      <c r="H46" s="498"/>
      <c r="I46" s="494"/>
      <c r="J46" s="497">
        <f>M11</f>
        <v>0</v>
      </c>
      <c r="K46" s="498"/>
      <c r="L46" s="498"/>
      <c r="M46" s="494"/>
      <c r="N46" s="497">
        <f>Q11</f>
        <v>0</v>
      </c>
      <c r="O46" s="498"/>
      <c r="P46" s="498"/>
      <c r="Q46" s="494"/>
      <c r="R46" s="146"/>
    </row>
    <row r="47" spans="1:19" s="22" customFormat="1" ht="15" customHeight="1">
      <c r="A47" s="136" t="s">
        <v>81</v>
      </c>
      <c r="B47" s="499">
        <f>D14</f>
        <v>274079.93</v>
      </c>
      <c r="C47" s="500"/>
      <c r="D47" s="500"/>
      <c r="E47" s="501"/>
      <c r="F47" s="499">
        <f>H14</f>
        <v>264775.18</v>
      </c>
      <c r="G47" s="500"/>
      <c r="H47" s="500"/>
      <c r="I47" s="501"/>
      <c r="J47" s="499">
        <f>L14</f>
        <v>0</v>
      </c>
      <c r="K47" s="500"/>
      <c r="L47" s="500"/>
      <c r="M47" s="501"/>
      <c r="N47" s="499">
        <f>P14</f>
        <v>0</v>
      </c>
      <c r="O47" s="500"/>
      <c r="P47" s="500"/>
      <c r="Q47" s="501"/>
      <c r="R47" s="146"/>
    </row>
    <row r="48" spans="1:19" s="21" customFormat="1" ht="15" customHeight="1">
      <c r="A48" s="136" t="s">
        <v>80</v>
      </c>
      <c r="B48" s="502">
        <f>B47/B46</f>
        <v>0.97191464539007089</v>
      </c>
      <c r="C48" s="503"/>
      <c r="D48" s="503"/>
      <c r="E48" s="501"/>
      <c r="F48" s="502">
        <f>F47/F46</f>
        <v>0.95003652673125216</v>
      </c>
      <c r="G48" s="503"/>
      <c r="H48" s="503"/>
      <c r="I48" s="501"/>
      <c r="J48" s="502" t="e">
        <f>J47/J46</f>
        <v>#DIV/0!</v>
      </c>
      <c r="K48" s="503"/>
      <c r="L48" s="503"/>
      <c r="M48" s="501"/>
      <c r="N48" s="502" t="e">
        <f>N47/N46</f>
        <v>#DIV/0!</v>
      </c>
      <c r="O48" s="503"/>
      <c r="P48" s="503"/>
      <c r="Q48" s="501"/>
      <c r="R48" s="146"/>
    </row>
    <row r="49" spans="1:19" s="21" customFormat="1" ht="15" customHeight="1">
      <c r="A49" s="136" t="s">
        <v>77</v>
      </c>
      <c r="B49" s="504">
        <f>D22*0.5</f>
        <v>1400</v>
      </c>
      <c r="C49" s="505"/>
      <c r="D49" s="505"/>
      <c r="E49" s="501"/>
      <c r="F49" s="504">
        <f>H22*0.5</f>
        <v>1400</v>
      </c>
      <c r="G49" s="505"/>
      <c r="H49" s="505"/>
      <c r="I49" s="501"/>
      <c r="J49" s="504">
        <f>L22*0.5</f>
        <v>1400</v>
      </c>
      <c r="K49" s="505"/>
      <c r="L49" s="505"/>
      <c r="M49" s="501"/>
      <c r="N49" s="504">
        <f>P22*0.5</f>
        <v>1400</v>
      </c>
      <c r="O49" s="505"/>
      <c r="P49" s="505"/>
      <c r="Q49" s="501"/>
      <c r="R49" s="146"/>
    </row>
    <row r="50" spans="1:19" s="21" customFormat="1" ht="15" customHeight="1">
      <c r="A50" s="90" t="s">
        <v>78</v>
      </c>
      <c r="B50" s="492">
        <f>IF(B48&lt;100%,0,IF(B48&lt;110%,0.5,IF(B48&lt;120%,0.7,1)))</f>
        <v>0</v>
      </c>
      <c r="C50" s="493"/>
      <c r="D50" s="493"/>
      <c r="E50" s="494"/>
      <c r="F50" s="492">
        <f>IF(F48&lt;100%,0,IF(F48&lt;110%,0.5,IF(F48&lt;120%,0.7,1)))</f>
        <v>0</v>
      </c>
      <c r="G50" s="493"/>
      <c r="H50" s="493"/>
      <c r="I50" s="494"/>
      <c r="J50" s="492" t="e">
        <f>IF(J48&lt;100%,0,IF(J48&lt;110%,0.5,IF(J48&lt;120%,0.7,1)))</f>
        <v>#DIV/0!</v>
      </c>
      <c r="K50" s="493"/>
      <c r="L50" s="493"/>
      <c r="M50" s="494"/>
      <c r="N50" s="492" t="e">
        <f>IF(N48&lt;100%,0,IF(N48&lt;110%,0.5,IF(N48&lt;120%,0.7,1)))</f>
        <v>#DIV/0!</v>
      </c>
      <c r="O50" s="493"/>
      <c r="P50" s="493"/>
      <c r="Q50" s="494"/>
      <c r="R50" s="146"/>
    </row>
    <row r="51" spans="1:19" s="21" customFormat="1" ht="15" customHeight="1">
      <c r="A51" s="58" t="s">
        <v>76</v>
      </c>
      <c r="B51" s="495">
        <f>B50*B49</f>
        <v>0</v>
      </c>
      <c r="C51" s="496"/>
      <c r="D51" s="496"/>
      <c r="E51" s="494"/>
      <c r="F51" s="495">
        <f>F50*F49</f>
        <v>0</v>
      </c>
      <c r="G51" s="496"/>
      <c r="H51" s="496"/>
      <c r="I51" s="494"/>
      <c r="J51" s="495" t="e">
        <f>J50*J49</f>
        <v>#DIV/0!</v>
      </c>
      <c r="K51" s="496"/>
      <c r="L51" s="496"/>
      <c r="M51" s="494"/>
      <c r="N51" s="495" t="e">
        <f>N50*N49</f>
        <v>#DIV/0!</v>
      </c>
      <c r="O51" s="496"/>
      <c r="P51" s="496"/>
      <c r="Q51" s="494"/>
      <c r="R51" s="146"/>
    </row>
    <row r="52" spans="1:19" s="21" customFormat="1" ht="15" customHeight="1">
      <c r="A52" s="65"/>
      <c r="B52" s="66"/>
      <c r="C52" s="66"/>
      <c r="D52" s="66"/>
      <c r="E52" s="148"/>
      <c r="F52" s="66"/>
      <c r="G52" s="66"/>
      <c r="H52" s="66"/>
      <c r="I52" s="148"/>
      <c r="J52" s="66"/>
      <c r="K52" s="66"/>
      <c r="L52" s="66"/>
      <c r="M52" s="148"/>
      <c r="N52" s="66"/>
      <c r="O52" s="66"/>
      <c r="P52" s="66"/>
      <c r="Q52" s="148"/>
      <c r="R52" s="149"/>
    </row>
    <row r="53" spans="1:19" s="21" customFormat="1" ht="15" customHeight="1">
      <c r="A53" s="212" t="s">
        <v>27</v>
      </c>
      <c r="B53" s="116" t="s">
        <v>4</v>
      </c>
      <c r="C53" s="116" t="s">
        <v>5</v>
      </c>
      <c r="D53" s="116" t="s">
        <v>6</v>
      </c>
      <c r="E53" s="227" t="s">
        <v>172</v>
      </c>
      <c r="F53" s="116" t="s">
        <v>1</v>
      </c>
      <c r="G53" s="116" t="s">
        <v>2</v>
      </c>
      <c r="H53" s="116" t="s">
        <v>3</v>
      </c>
      <c r="I53" s="227" t="s">
        <v>159</v>
      </c>
      <c r="J53" s="116" t="s">
        <v>10</v>
      </c>
      <c r="K53" s="116" t="s">
        <v>11</v>
      </c>
      <c r="L53" s="116" t="s">
        <v>12</v>
      </c>
      <c r="M53" s="227" t="s">
        <v>174</v>
      </c>
      <c r="N53" s="116" t="s">
        <v>7</v>
      </c>
      <c r="O53" s="116" t="s">
        <v>8</v>
      </c>
      <c r="P53" s="116" t="s">
        <v>9</v>
      </c>
      <c r="Q53" s="227" t="s">
        <v>173</v>
      </c>
      <c r="R53" s="116" t="s">
        <v>175</v>
      </c>
    </row>
    <row r="54" spans="1:19" s="21" customFormat="1" ht="15" customHeight="1">
      <c r="A54" s="150" t="s">
        <v>36</v>
      </c>
      <c r="B54" s="117"/>
      <c r="C54" s="117"/>
      <c r="D54" s="117"/>
      <c r="E54" s="228">
        <f>SUM(B54:D54)</f>
        <v>0</v>
      </c>
      <c r="F54" s="117"/>
      <c r="G54" s="117"/>
      <c r="H54" s="117"/>
      <c r="I54" s="228">
        <f>SUM(F54:H54)</f>
        <v>0</v>
      </c>
      <c r="J54" s="117"/>
      <c r="K54" s="117"/>
      <c r="L54" s="117"/>
      <c r="M54" s="228">
        <f>SUM(J54:L54)</f>
        <v>0</v>
      </c>
      <c r="N54" s="117"/>
      <c r="O54" s="117"/>
      <c r="P54" s="117"/>
      <c r="Q54" s="228">
        <f>SUM(N54:P54)</f>
        <v>0</v>
      </c>
      <c r="R54" s="118">
        <f t="shared" ref="R54:R67" si="12">I54+E54+Q54+M54</f>
        <v>0</v>
      </c>
    </row>
    <row r="55" spans="1:19" s="21" customFormat="1" ht="15" customHeight="1">
      <c r="A55" s="150" t="s">
        <v>37</v>
      </c>
      <c r="B55" s="117">
        <v>1</v>
      </c>
      <c r="C55" s="117"/>
      <c r="D55" s="117"/>
      <c r="E55" s="228">
        <f t="shared" ref="E55:E67" si="13">SUM(B55:D55)</f>
        <v>1</v>
      </c>
      <c r="F55" s="117"/>
      <c r="G55" s="117">
        <v>1</v>
      </c>
      <c r="H55" s="117">
        <v>2</v>
      </c>
      <c r="I55" s="228">
        <f t="shared" ref="I55:I67" si="14">SUM(F55:H55)</f>
        <v>3</v>
      </c>
      <c r="J55" s="117"/>
      <c r="K55" s="117"/>
      <c r="L55" s="117"/>
      <c r="M55" s="228">
        <f t="shared" ref="M55:M67" si="15">SUM(J55:L55)</f>
        <v>0</v>
      </c>
      <c r="N55" s="117"/>
      <c r="O55" s="117"/>
      <c r="P55" s="117"/>
      <c r="Q55" s="228">
        <f t="shared" ref="Q55:Q67" si="16">SUM(N55:P55)</f>
        <v>0</v>
      </c>
      <c r="R55" s="118">
        <f t="shared" si="12"/>
        <v>4</v>
      </c>
    </row>
    <row r="56" spans="1:19" s="21" customFormat="1" ht="15" customHeight="1">
      <c r="A56" s="150" t="s">
        <v>83</v>
      </c>
      <c r="B56" s="117"/>
      <c r="C56" s="117"/>
      <c r="D56" s="117"/>
      <c r="E56" s="228">
        <f t="shared" si="13"/>
        <v>0</v>
      </c>
      <c r="F56" s="117"/>
      <c r="G56" s="117"/>
      <c r="H56" s="117"/>
      <c r="I56" s="228">
        <f t="shared" si="14"/>
        <v>0</v>
      </c>
      <c r="J56" s="117"/>
      <c r="K56" s="117"/>
      <c r="L56" s="117"/>
      <c r="M56" s="228">
        <f t="shared" si="15"/>
        <v>0</v>
      </c>
      <c r="N56" s="117"/>
      <c r="O56" s="117"/>
      <c r="P56" s="117"/>
      <c r="Q56" s="228">
        <f t="shared" si="16"/>
        <v>0</v>
      </c>
      <c r="R56" s="118">
        <f t="shared" si="12"/>
        <v>0</v>
      </c>
    </row>
    <row r="57" spans="1:19" s="21" customFormat="1" ht="15" customHeight="1">
      <c r="A57" s="150" t="s">
        <v>38</v>
      </c>
      <c r="B57" s="117">
        <v>1</v>
      </c>
      <c r="C57" s="117"/>
      <c r="D57" s="117"/>
      <c r="E57" s="228">
        <f t="shared" si="13"/>
        <v>1</v>
      </c>
      <c r="F57" s="117">
        <v>1</v>
      </c>
      <c r="G57" s="117"/>
      <c r="H57" s="117">
        <v>1</v>
      </c>
      <c r="I57" s="228">
        <f t="shared" si="14"/>
        <v>2</v>
      </c>
      <c r="J57" s="117"/>
      <c r="K57" s="117"/>
      <c r="L57" s="117"/>
      <c r="M57" s="228">
        <f t="shared" si="15"/>
        <v>0</v>
      </c>
      <c r="N57" s="117"/>
      <c r="O57" s="117"/>
      <c r="P57" s="117"/>
      <c r="Q57" s="228">
        <f t="shared" si="16"/>
        <v>0</v>
      </c>
      <c r="R57" s="118">
        <f t="shared" si="12"/>
        <v>3</v>
      </c>
    </row>
    <row r="58" spans="1:19" s="21" customFormat="1" ht="15" customHeight="1">
      <c r="A58" s="150" t="s">
        <v>23</v>
      </c>
      <c r="B58" s="117"/>
      <c r="C58" s="117"/>
      <c r="D58" s="117"/>
      <c r="E58" s="228">
        <f t="shared" si="13"/>
        <v>0</v>
      </c>
      <c r="F58" s="117"/>
      <c r="G58" s="117">
        <v>1</v>
      </c>
      <c r="H58" s="117"/>
      <c r="I58" s="228">
        <f t="shared" si="14"/>
        <v>1</v>
      </c>
      <c r="J58" s="117"/>
      <c r="K58" s="117"/>
      <c r="L58" s="117"/>
      <c r="M58" s="228">
        <f t="shared" si="15"/>
        <v>0</v>
      </c>
      <c r="N58" s="117"/>
      <c r="O58" s="117"/>
      <c r="P58" s="117"/>
      <c r="Q58" s="228">
        <f t="shared" si="16"/>
        <v>0</v>
      </c>
      <c r="R58" s="118">
        <f t="shared" si="12"/>
        <v>1</v>
      </c>
    </row>
    <row r="59" spans="1:19" s="21" customFormat="1" ht="15" customHeight="1">
      <c r="A59" s="150" t="s">
        <v>29</v>
      </c>
      <c r="B59" s="117"/>
      <c r="C59" s="117"/>
      <c r="D59" s="117"/>
      <c r="E59" s="228">
        <f t="shared" si="13"/>
        <v>0</v>
      </c>
      <c r="F59" s="117"/>
      <c r="G59" s="117"/>
      <c r="H59" s="117"/>
      <c r="I59" s="228">
        <f t="shared" si="14"/>
        <v>0</v>
      </c>
      <c r="J59" s="117"/>
      <c r="K59" s="117"/>
      <c r="L59" s="117"/>
      <c r="M59" s="228">
        <f t="shared" si="15"/>
        <v>0</v>
      </c>
      <c r="N59" s="117"/>
      <c r="O59" s="117"/>
      <c r="P59" s="117"/>
      <c r="Q59" s="228">
        <f t="shared" si="16"/>
        <v>0</v>
      </c>
      <c r="R59" s="118">
        <f t="shared" si="12"/>
        <v>0</v>
      </c>
      <c r="S59" s="12"/>
    </row>
    <row r="60" spans="1:19" s="53" customFormat="1" ht="15" customHeight="1">
      <c r="A60" s="150" t="s">
        <v>24</v>
      </c>
      <c r="B60" s="117"/>
      <c r="C60" s="117"/>
      <c r="D60" s="117"/>
      <c r="E60" s="228">
        <f t="shared" si="13"/>
        <v>0</v>
      </c>
      <c r="F60" s="117"/>
      <c r="G60" s="117"/>
      <c r="H60" s="117">
        <v>1</v>
      </c>
      <c r="I60" s="228">
        <f t="shared" si="14"/>
        <v>1</v>
      </c>
      <c r="J60" s="117"/>
      <c r="K60" s="117"/>
      <c r="L60" s="117"/>
      <c r="M60" s="228">
        <f t="shared" si="15"/>
        <v>0</v>
      </c>
      <c r="N60" s="117"/>
      <c r="O60" s="117"/>
      <c r="P60" s="117"/>
      <c r="Q60" s="228">
        <f t="shared" si="16"/>
        <v>0</v>
      </c>
      <c r="R60" s="118">
        <f t="shared" si="12"/>
        <v>1</v>
      </c>
    </row>
    <row r="61" spans="1:19" s="53" customFormat="1" ht="15" customHeight="1">
      <c r="A61" s="150" t="s">
        <v>28</v>
      </c>
      <c r="B61" s="117"/>
      <c r="C61" s="117"/>
      <c r="D61" s="117"/>
      <c r="E61" s="228">
        <f t="shared" si="13"/>
        <v>0</v>
      </c>
      <c r="F61" s="117"/>
      <c r="G61" s="117"/>
      <c r="H61" s="117"/>
      <c r="I61" s="228">
        <f t="shared" si="14"/>
        <v>0</v>
      </c>
      <c r="J61" s="117"/>
      <c r="K61" s="117"/>
      <c r="L61" s="117"/>
      <c r="M61" s="228">
        <f t="shared" si="15"/>
        <v>0</v>
      </c>
      <c r="N61" s="117"/>
      <c r="O61" s="117"/>
      <c r="P61" s="117"/>
      <c r="Q61" s="228">
        <f t="shared" si="16"/>
        <v>0</v>
      </c>
      <c r="R61" s="118">
        <f t="shared" si="12"/>
        <v>0</v>
      </c>
    </row>
    <row r="62" spans="1:19" ht="15" customHeight="1">
      <c r="A62" s="150" t="s">
        <v>216</v>
      </c>
      <c r="B62" s="117"/>
      <c r="C62" s="117"/>
      <c r="D62" s="117"/>
      <c r="E62" s="228"/>
      <c r="F62" s="117"/>
      <c r="G62" s="117"/>
      <c r="H62" s="117">
        <v>1</v>
      </c>
      <c r="I62" s="228"/>
      <c r="J62" s="117"/>
      <c r="K62" s="117"/>
      <c r="L62" s="117"/>
      <c r="M62" s="228"/>
      <c r="N62" s="117"/>
      <c r="O62" s="117"/>
      <c r="P62" s="117"/>
      <c r="Q62" s="228"/>
      <c r="R62" s="118">
        <f t="shared" si="12"/>
        <v>0</v>
      </c>
      <c r="S62" s="21"/>
    </row>
    <row r="63" spans="1:19" ht="15" customHeight="1">
      <c r="A63" s="150" t="s">
        <v>247</v>
      </c>
      <c r="B63" s="117"/>
      <c r="C63" s="117"/>
      <c r="D63" s="117"/>
      <c r="E63" s="228"/>
      <c r="F63" s="117"/>
      <c r="G63" s="117"/>
      <c r="H63" s="117"/>
      <c r="I63" s="228"/>
      <c r="J63" s="117"/>
      <c r="K63" s="117"/>
      <c r="L63" s="117"/>
      <c r="M63" s="228"/>
      <c r="N63" s="117"/>
      <c r="O63" s="117"/>
      <c r="P63" s="117"/>
      <c r="Q63" s="228"/>
      <c r="R63" s="118">
        <f t="shared" ref="R63" si="17">I63+E63+Q63+M63</f>
        <v>0</v>
      </c>
      <c r="S63" s="21"/>
    </row>
    <row r="64" spans="1:19" s="53" customFormat="1" ht="15" customHeight="1">
      <c r="A64" s="150" t="s">
        <v>25</v>
      </c>
      <c r="B64" s="117"/>
      <c r="C64" s="117"/>
      <c r="D64" s="117"/>
      <c r="E64" s="228">
        <f t="shared" si="13"/>
        <v>0</v>
      </c>
      <c r="F64" s="117"/>
      <c r="G64" s="117"/>
      <c r="H64" s="117"/>
      <c r="I64" s="228">
        <f t="shared" si="14"/>
        <v>0</v>
      </c>
      <c r="J64" s="117"/>
      <c r="K64" s="117"/>
      <c r="L64" s="117"/>
      <c r="M64" s="228">
        <f t="shared" si="15"/>
        <v>0</v>
      </c>
      <c r="N64" s="117"/>
      <c r="O64" s="117"/>
      <c r="P64" s="117"/>
      <c r="Q64" s="228">
        <f t="shared" si="16"/>
        <v>0</v>
      </c>
      <c r="R64" s="118">
        <f t="shared" si="12"/>
        <v>0</v>
      </c>
    </row>
    <row r="65" spans="1:19" s="53" customFormat="1" ht="15" customHeight="1">
      <c r="A65" s="150" t="s">
        <v>84</v>
      </c>
      <c r="B65" s="117"/>
      <c r="C65" s="117"/>
      <c r="D65" s="117"/>
      <c r="E65" s="228">
        <f t="shared" si="13"/>
        <v>0</v>
      </c>
      <c r="F65" s="117"/>
      <c r="G65" s="117"/>
      <c r="H65" s="117"/>
      <c r="I65" s="228">
        <f t="shared" si="14"/>
        <v>0</v>
      </c>
      <c r="J65" s="117"/>
      <c r="K65" s="117"/>
      <c r="L65" s="117"/>
      <c r="M65" s="228">
        <f t="shared" si="15"/>
        <v>0</v>
      </c>
      <c r="N65" s="117"/>
      <c r="O65" s="117"/>
      <c r="P65" s="117"/>
      <c r="Q65" s="228">
        <f t="shared" si="16"/>
        <v>0</v>
      </c>
      <c r="R65" s="118">
        <f t="shared" si="12"/>
        <v>0</v>
      </c>
    </row>
    <row r="66" spans="1:19" s="53" customFormat="1" ht="15" customHeight="1">
      <c r="A66" s="150" t="s">
        <v>35</v>
      </c>
      <c r="B66" s="117"/>
      <c r="C66" s="117"/>
      <c r="D66" s="117"/>
      <c r="E66" s="228">
        <f t="shared" si="13"/>
        <v>0</v>
      </c>
      <c r="F66" s="117"/>
      <c r="G66" s="117"/>
      <c r="H66" s="117"/>
      <c r="I66" s="228">
        <f t="shared" si="14"/>
        <v>0</v>
      </c>
      <c r="J66" s="117"/>
      <c r="K66" s="117"/>
      <c r="L66" s="117"/>
      <c r="M66" s="228">
        <f t="shared" si="15"/>
        <v>0</v>
      </c>
      <c r="N66" s="117"/>
      <c r="O66" s="117"/>
      <c r="P66" s="117"/>
      <c r="Q66" s="228">
        <f t="shared" si="16"/>
        <v>0</v>
      </c>
      <c r="R66" s="118">
        <f t="shared" si="12"/>
        <v>0</v>
      </c>
    </row>
    <row r="67" spans="1:19" s="53" customFormat="1" ht="15" customHeight="1">
      <c r="A67" s="150" t="s">
        <v>26</v>
      </c>
      <c r="B67" s="117">
        <f>SUM(B54:B66)</f>
        <v>2</v>
      </c>
      <c r="C67" s="117">
        <f>SUM(C54:C66)</f>
        <v>0</v>
      </c>
      <c r="D67" s="117">
        <f>SUM(D54:D66)</f>
        <v>0</v>
      </c>
      <c r="E67" s="228">
        <f t="shared" si="13"/>
        <v>2</v>
      </c>
      <c r="F67" s="117">
        <f>SUM(F54:F66)</f>
        <v>1</v>
      </c>
      <c r="G67" s="117">
        <f>SUM(G54:G66)</f>
        <v>2</v>
      </c>
      <c r="H67" s="117">
        <f>SUM(H54:H66)</f>
        <v>5</v>
      </c>
      <c r="I67" s="228">
        <f t="shared" si="14"/>
        <v>8</v>
      </c>
      <c r="J67" s="117">
        <f>SUM(J54:J66)</f>
        <v>0</v>
      </c>
      <c r="K67" s="117">
        <f>SUM(K54:K66)</f>
        <v>0</v>
      </c>
      <c r="L67" s="117">
        <f>SUM(L54:L66)</f>
        <v>0</v>
      </c>
      <c r="M67" s="228">
        <f t="shared" si="15"/>
        <v>0</v>
      </c>
      <c r="N67" s="117">
        <f>SUM(N54:N66)</f>
        <v>0</v>
      </c>
      <c r="O67" s="117">
        <f>SUM(O54:O66)</f>
        <v>0</v>
      </c>
      <c r="P67" s="117">
        <f>SUM(P54:P66)</f>
        <v>0</v>
      </c>
      <c r="Q67" s="228">
        <f t="shared" si="16"/>
        <v>0</v>
      </c>
      <c r="R67" s="118">
        <f t="shared" si="12"/>
        <v>10</v>
      </c>
    </row>
    <row r="68" spans="1:19" s="21" customFormat="1" ht="15" customHeight="1" thickBot="1">
      <c r="A68" s="151"/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</row>
    <row r="69" spans="1:19" ht="13.5" thickBot="1">
      <c r="A69" s="179" t="s">
        <v>115</v>
      </c>
      <c r="B69" s="180" t="s">
        <v>4</v>
      </c>
      <c r="C69" s="180" t="s">
        <v>5</v>
      </c>
      <c r="D69" s="180" t="s">
        <v>6</v>
      </c>
      <c r="E69" s="180" t="s">
        <v>172</v>
      </c>
      <c r="F69" s="180" t="s">
        <v>1</v>
      </c>
      <c r="G69" s="180" t="s">
        <v>2</v>
      </c>
      <c r="H69" s="180" t="s">
        <v>3</v>
      </c>
      <c r="I69" s="169" t="s">
        <v>183</v>
      </c>
      <c r="J69" s="180" t="s">
        <v>116</v>
      </c>
      <c r="K69" s="180" t="s">
        <v>11</v>
      </c>
      <c r="L69" s="180" t="s">
        <v>12</v>
      </c>
      <c r="M69" s="180" t="s">
        <v>174</v>
      </c>
      <c r="N69" s="180" t="s">
        <v>7</v>
      </c>
      <c r="O69" s="180" t="s">
        <v>8</v>
      </c>
      <c r="P69" s="180" t="s">
        <v>9</v>
      </c>
      <c r="Q69" s="180" t="s">
        <v>173</v>
      </c>
      <c r="R69" s="169" t="s">
        <v>117</v>
      </c>
    </row>
    <row r="70" spans="1:19" ht="13.5" thickTop="1">
      <c r="A70" s="181" t="s">
        <v>118</v>
      </c>
      <c r="B70" s="172">
        <v>1</v>
      </c>
      <c r="C70" s="172">
        <v>0</v>
      </c>
      <c r="D70" s="172"/>
      <c r="E70" s="260">
        <f>SUM(B70:D70)</f>
        <v>1</v>
      </c>
      <c r="F70" s="172">
        <v>0</v>
      </c>
      <c r="G70" s="172">
        <v>1</v>
      </c>
      <c r="H70" s="172">
        <v>1</v>
      </c>
      <c r="I70" s="260">
        <f>SUM(F70:H70)</f>
        <v>2</v>
      </c>
      <c r="J70" s="172"/>
      <c r="K70" s="172"/>
      <c r="L70" s="172"/>
      <c r="M70" s="260">
        <f>SUM(J70:L70)</f>
        <v>0</v>
      </c>
      <c r="N70" s="172"/>
      <c r="O70" s="172"/>
      <c r="P70" s="172"/>
      <c r="Q70" s="260">
        <f>SUM(N70:P70)</f>
        <v>0</v>
      </c>
      <c r="R70" s="260">
        <f>I70+E70+Q70+M70</f>
        <v>3</v>
      </c>
      <c r="S70" s="71"/>
    </row>
    <row r="71" spans="1:19">
      <c r="A71" s="182" t="s">
        <v>119</v>
      </c>
      <c r="B71" s="173">
        <v>0</v>
      </c>
      <c r="C71" s="173">
        <v>0</v>
      </c>
      <c r="D71" s="173"/>
      <c r="E71" s="260">
        <f>SUM(B71:D71)</f>
        <v>0</v>
      </c>
      <c r="F71" s="173">
        <v>0</v>
      </c>
      <c r="G71" s="173">
        <v>2</v>
      </c>
      <c r="H71" s="173">
        <v>0</v>
      </c>
      <c r="I71" s="260">
        <f>SUM(F71:H71)</f>
        <v>2</v>
      </c>
      <c r="J71" s="173"/>
      <c r="K71" s="173"/>
      <c r="L71" s="173"/>
      <c r="M71" s="260">
        <f>SUM(J71:L71)</f>
        <v>0</v>
      </c>
      <c r="N71" s="173"/>
      <c r="O71" s="173"/>
      <c r="P71" s="173"/>
      <c r="Q71" s="260">
        <f>SUM(N71:P71)</f>
        <v>0</v>
      </c>
      <c r="R71" s="260">
        <f>I71+E71+Q71+M71</f>
        <v>2</v>
      </c>
      <c r="S71" s="71"/>
    </row>
    <row r="72" spans="1:19">
      <c r="A72" s="182" t="s">
        <v>120</v>
      </c>
      <c r="B72" s="173">
        <v>103</v>
      </c>
      <c r="C72" s="173">
        <v>102</v>
      </c>
      <c r="D72" s="173"/>
      <c r="E72" s="261"/>
      <c r="F72" s="173">
        <v>98</v>
      </c>
      <c r="G72" s="173">
        <v>100</v>
      </c>
      <c r="H72" s="173">
        <v>102</v>
      </c>
      <c r="I72" s="261"/>
      <c r="J72" s="173"/>
      <c r="K72" s="173"/>
      <c r="L72" s="173"/>
      <c r="M72" s="261"/>
      <c r="N72" s="173"/>
      <c r="O72" s="173"/>
      <c r="P72" s="173"/>
      <c r="Q72" s="261"/>
      <c r="R72" s="261"/>
      <c r="S72" s="71"/>
    </row>
    <row r="73" spans="1:19">
      <c r="A73" s="182" t="s">
        <v>121</v>
      </c>
      <c r="B73" s="173">
        <v>46</v>
      </c>
      <c r="C73" s="173">
        <v>45</v>
      </c>
      <c r="D73" s="173"/>
      <c r="E73" s="261"/>
      <c r="F73" s="173">
        <v>54</v>
      </c>
      <c r="G73" s="173">
        <v>46</v>
      </c>
      <c r="H73" s="173">
        <v>48</v>
      </c>
      <c r="I73" s="261"/>
      <c r="J73" s="173"/>
      <c r="K73" s="173"/>
      <c r="L73" s="173"/>
      <c r="M73" s="261"/>
      <c r="N73" s="173"/>
      <c r="O73" s="173"/>
      <c r="P73" s="173"/>
      <c r="Q73" s="261"/>
      <c r="R73" s="261"/>
      <c r="S73" s="71"/>
    </row>
    <row r="74" spans="1:19">
      <c r="A74" s="182" t="s">
        <v>182</v>
      </c>
      <c r="B74" s="173">
        <v>11</v>
      </c>
      <c r="C74" s="173">
        <v>5</v>
      </c>
      <c r="D74" s="173"/>
      <c r="E74" s="261"/>
      <c r="F74" s="173">
        <v>24</v>
      </c>
      <c r="G74" s="173">
        <v>24</v>
      </c>
      <c r="H74" s="173">
        <v>19</v>
      </c>
      <c r="I74" s="261"/>
      <c r="J74" s="173"/>
      <c r="K74" s="173"/>
      <c r="L74" s="173"/>
      <c r="M74" s="261"/>
      <c r="N74" s="173"/>
      <c r="O74" s="173"/>
      <c r="P74" s="173"/>
      <c r="Q74" s="261"/>
      <c r="R74" s="261"/>
      <c r="S74" s="71"/>
    </row>
    <row r="75" spans="1:19">
      <c r="A75" s="182" t="s">
        <v>122</v>
      </c>
      <c r="B75" s="183">
        <f t="shared" ref="B75:C75" si="18">SUM(B72:B74)</f>
        <v>160</v>
      </c>
      <c r="C75" s="183">
        <f t="shared" si="18"/>
        <v>152</v>
      </c>
      <c r="D75" s="183"/>
      <c r="E75" s="262"/>
      <c r="F75" s="183">
        <f t="shared" ref="F75:H75" si="19">SUM(F72:F74)</f>
        <v>176</v>
      </c>
      <c r="G75" s="183">
        <f t="shared" si="19"/>
        <v>170</v>
      </c>
      <c r="H75" s="183">
        <f t="shared" si="19"/>
        <v>169</v>
      </c>
      <c r="I75" s="262"/>
      <c r="J75" s="183"/>
      <c r="K75" s="183"/>
      <c r="L75" s="183"/>
      <c r="M75" s="262"/>
      <c r="N75" s="183"/>
      <c r="O75" s="183"/>
      <c r="P75" s="183"/>
      <c r="Q75" s="262"/>
      <c r="R75" s="262"/>
      <c r="S75" s="71"/>
    </row>
    <row r="76" spans="1:19" ht="13.5" thickBot="1">
      <c r="A76" s="184" t="s">
        <v>123</v>
      </c>
      <c r="B76" s="174">
        <v>2</v>
      </c>
      <c r="C76" s="174">
        <v>0</v>
      </c>
      <c r="D76" s="174"/>
      <c r="E76" s="260">
        <f>SUM(B76:D76)</f>
        <v>2</v>
      </c>
      <c r="F76" s="174">
        <v>1</v>
      </c>
      <c r="G76" s="174">
        <v>2</v>
      </c>
      <c r="H76" s="174">
        <v>5</v>
      </c>
      <c r="I76" s="260">
        <f>SUM(F76:H76)</f>
        <v>8</v>
      </c>
      <c r="J76" s="174"/>
      <c r="K76" s="174"/>
      <c r="L76" s="174"/>
      <c r="M76" s="260">
        <f>SUM(J76:L76)</f>
        <v>0</v>
      </c>
      <c r="N76" s="174"/>
      <c r="O76" s="174"/>
      <c r="P76" s="174"/>
      <c r="Q76" s="260">
        <f>SUM(N76:P76)</f>
        <v>0</v>
      </c>
      <c r="R76" s="260">
        <f>I76+E76+Q76+M76</f>
        <v>10</v>
      </c>
      <c r="S76" s="71"/>
    </row>
    <row r="77" spans="1:19" ht="13.5" thickTop="1">
      <c r="A77" s="185" t="s">
        <v>185</v>
      </c>
      <c r="B77" s="175">
        <v>13</v>
      </c>
      <c r="C77" s="175">
        <v>14</v>
      </c>
      <c r="D77" s="175"/>
      <c r="E77" s="260">
        <f>SUM(B77:D77)</f>
        <v>27</v>
      </c>
      <c r="F77" s="175">
        <v>15</v>
      </c>
      <c r="G77" s="175">
        <v>22</v>
      </c>
      <c r="H77" s="175">
        <v>30</v>
      </c>
      <c r="I77" s="260">
        <f>SUM(F77:H77)</f>
        <v>67</v>
      </c>
      <c r="J77" s="175"/>
      <c r="K77" s="175"/>
      <c r="L77" s="175"/>
      <c r="M77" s="260">
        <f>SUM(J77:L77)</f>
        <v>0</v>
      </c>
      <c r="N77" s="175"/>
      <c r="O77" s="175"/>
      <c r="P77" s="175"/>
      <c r="Q77" s="260">
        <f>SUM(N77:P77)</f>
        <v>0</v>
      </c>
      <c r="R77" s="260">
        <f>I77+E77+Q77+M77</f>
        <v>94</v>
      </c>
      <c r="S77" s="71"/>
    </row>
    <row r="78" spans="1:19">
      <c r="A78" s="182" t="s">
        <v>124</v>
      </c>
      <c r="B78" s="173">
        <v>3</v>
      </c>
      <c r="C78" s="173">
        <v>4</v>
      </c>
      <c r="D78" s="173"/>
      <c r="E78" s="263"/>
      <c r="F78" s="173">
        <v>3</v>
      </c>
      <c r="G78" s="173">
        <v>5</v>
      </c>
      <c r="H78" s="173">
        <v>11</v>
      </c>
      <c r="I78" s="263"/>
      <c r="J78" s="173"/>
      <c r="K78" s="173"/>
      <c r="L78" s="173"/>
      <c r="M78" s="263"/>
      <c r="N78" s="173"/>
      <c r="O78" s="173"/>
      <c r="P78" s="173"/>
      <c r="Q78" s="263"/>
      <c r="R78" s="263"/>
      <c r="S78" s="71"/>
    </row>
    <row r="79" spans="1:19">
      <c r="A79" s="182" t="s">
        <v>125</v>
      </c>
      <c r="B79" s="173">
        <v>5</v>
      </c>
      <c r="C79" s="173">
        <v>5</v>
      </c>
      <c r="D79" s="173"/>
      <c r="E79" s="264"/>
      <c r="F79" s="173">
        <v>4</v>
      </c>
      <c r="G79" s="173">
        <v>10</v>
      </c>
      <c r="H79" s="173">
        <v>8</v>
      </c>
      <c r="I79" s="264"/>
      <c r="J79" s="173"/>
      <c r="K79" s="173"/>
      <c r="L79" s="173"/>
      <c r="M79" s="264"/>
      <c r="N79" s="173"/>
      <c r="O79" s="173"/>
      <c r="P79" s="173"/>
      <c r="Q79" s="264"/>
      <c r="R79" s="264"/>
      <c r="S79" s="71"/>
    </row>
    <row r="80" spans="1:19" ht="13.5" thickBot="1">
      <c r="A80" s="186" t="s">
        <v>126</v>
      </c>
      <c r="B80" s="176">
        <v>21</v>
      </c>
      <c r="C80" s="176">
        <v>9</v>
      </c>
      <c r="D80" s="176"/>
      <c r="E80" s="265"/>
      <c r="F80" s="176">
        <v>16</v>
      </c>
      <c r="G80" s="176">
        <v>23</v>
      </c>
      <c r="H80" s="176">
        <v>14</v>
      </c>
      <c r="I80" s="265"/>
      <c r="J80" s="176"/>
      <c r="K80" s="176"/>
      <c r="L80" s="176"/>
      <c r="M80" s="265"/>
      <c r="N80" s="176"/>
      <c r="O80" s="176"/>
      <c r="P80" s="176"/>
      <c r="Q80" s="265"/>
      <c r="R80" s="265"/>
      <c r="S80" s="71"/>
    </row>
    <row r="81" spans="1:19" ht="13.5" thickTop="1">
      <c r="A81" s="181" t="s">
        <v>127</v>
      </c>
      <c r="B81" s="172">
        <v>0</v>
      </c>
      <c r="C81" s="172">
        <v>0</v>
      </c>
      <c r="D81" s="172"/>
      <c r="E81" s="260">
        <f>SUM(B81:D81)</f>
        <v>0</v>
      </c>
      <c r="F81" s="172">
        <v>3</v>
      </c>
      <c r="G81" s="172">
        <v>5</v>
      </c>
      <c r="H81" s="172">
        <v>6</v>
      </c>
      <c r="I81" s="260">
        <f>SUM(F81:H81)</f>
        <v>14</v>
      </c>
      <c r="J81" s="172"/>
      <c r="K81" s="172"/>
      <c r="L81" s="172"/>
      <c r="M81" s="260">
        <f>SUM(J81:L81)</f>
        <v>0</v>
      </c>
      <c r="N81" s="172"/>
      <c r="O81" s="172"/>
      <c r="P81" s="172"/>
      <c r="Q81" s="260">
        <f>SUM(N81:P81)</f>
        <v>0</v>
      </c>
      <c r="R81" s="260">
        <f>I81+E81+Q81+M81</f>
        <v>14</v>
      </c>
      <c r="S81" s="71"/>
    </row>
    <row r="82" spans="1:19">
      <c r="A82" s="182" t="s">
        <v>128</v>
      </c>
      <c r="B82" s="173">
        <v>0</v>
      </c>
      <c r="C82" s="173">
        <v>0</v>
      </c>
      <c r="D82" s="173"/>
      <c r="E82" s="260">
        <f t="shared" ref="E82:E88" si="20">SUM(B82:D82)</f>
        <v>0</v>
      </c>
      <c r="F82" s="173">
        <v>0</v>
      </c>
      <c r="G82" s="173">
        <v>0</v>
      </c>
      <c r="H82" s="173">
        <v>0</v>
      </c>
      <c r="I82" s="260">
        <f t="shared" ref="I82:I88" si="21">SUM(F82:H82)</f>
        <v>0</v>
      </c>
      <c r="J82" s="173"/>
      <c r="K82" s="173"/>
      <c r="L82" s="173"/>
      <c r="M82" s="260">
        <f t="shared" ref="M82:M88" si="22">SUM(J82:L82)</f>
        <v>0</v>
      </c>
      <c r="N82" s="173"/>
      <c r="O82" s="173"/>
      <c r="P82" s="173"/>
      <c r="Q82" s="260">
        <f t="shared" ref="Q82:Q88" si="23">SUM(N82:P82)</f>
        <v>0</v>
      </c>
      <c r="R82" s="260">
        <f>I82+E82+Q82+M82</f>
        <v>0</v>
      </c>
      <c r="S82" s="71"/>
    </row>
    <row r="83" spans="1:19" ht="13.5" thickBot="1">
      <c r="A83" s="184" t="s">
        <v>129</v>
      </c>
      <c r="B83" s="174">
        <v>1</v>
      </c>
      <c r="C83" s="174">
        <v>1</v>
      </c>
      <c r="D83" s="174"/>
      <c r="E83" s="260">
        <f t="shared" si="20"/>
        <v>2</v>
      </c>
      <c r="F83" s="174">
        <v>7</v>
      </c>
      <c r="G83" s="174">
        <v>0</v>
      </c>
      <c r="H83" s="174">
        <v>0</v>
      </c>
      <c r="I83" s="260">
        <f t="shared" si="21"/>
        <v>7</v>
      </c>
      <c r="J83" s="174"/>
      <c r="K83" s="174"/>
      <c r="L83" s="174"/>
      <c r="M83" s="260">
        <f t="shared" si="22"/>
        <v>0</v>
      </c>
      <c r="N83" s="174"/>
      <c r="O83" s="174"/>
      <c r="P83" s="174"/>
      <c r="Q83" s="260">
        <f t="shared" si="23"/>
        <v>0</v>
      </c>
      <c r="R83" s="260">
        <f>I83+E83+Q83+M83</f>
        <v>9</v>
      </c>
      <c r="S83" s="71"/>
    </row>
    <row r="84" spans="1:19" ht="14.25" thickTop="1" thickBot="1">
      <c r="A84" s="184" t="s">
        <v>130</v>
      </c>
      <c r="B84" s="174">
        <v>3</v>
      </c>
      <c r="C84" s="174">
        <v>0</v>
      </c>
      <c r="D84" s="174"/>
      <c r="E84" s="260">
        <f t="shared" si="20"/>
        <v>3</v>
      </c>
      <c r="F84" s="174">
        <v>3</v>
      </c>
      <c r="G84" s="174">
        <v>3</v>
      </c>
      <c r="H84" s="174">
        <v>5</v>
      </c>
      <c r="I84" s="260">
        <f t="shared" si="21"/>
        <v>11</v>
      </c>
      <c r="J84" s="174"/>
      <c r="K84" s="174"/>
      <c r="L84" s="174"/>
      <c r="M84" s="260">
        <f t="shared" si="22"/>
        <v>0</v>
      </c>
      <c r="N84" s="174"/>
      <c r="O84" s="174"/>
      <c r="P84" s="174"/>
      <c r="Q84" s="260">
        <f t="shared" si="23"/>
        <v>0</v>
      </c>
      <c r="R84" s="260">
        <f>I84+E84+Q84+M84</f>
        <v>14</v>
      </c>
      <c r="S84" s="71"/>
    </row>
    <row r="85" spans="1:19" ht="13.5" thickTop="1">
      <c r="A85" s="255" t="s">
        <v>131</v>
      </c>
      <c r="B85" s="193">
        <v>31</v>
      </c>
      <c r="C85" s="193">
        <v>21</v>
      </c>
      <c r="D85" s="193"/>
      <c r="E85" s="170"/>
      <c r="F85" s="193">
        <v>44</v>
      </c>
      <c r="G85" s="193">
        <v>35</v>
      </c>
      <c r="H85" s="193">
        <v>45</v>
      </c>
      <c r="I85" s="170"/>
      <c r="J85" s="193"/>
      <c r="K85" s="193"/>
      <c r="L85" s="193"/>
      <c r="M85" s="170"/>
      <c r="N85" s="193"/>
      <c r="O85" s="193"/>
      <c r="P85" s="258"/>
      <c r="Q85" s="170"/>
      <c r="R85" s="170"/>
      <c r="S85" s="71"/>
    </row>
    <row r="86" spans="1:19">
      <c r="A86" s="256" t="s">
        <v>132</v>
      </c>
      <c r="B86" s="194">
        <v>13</v>
      </c>
      <c r="C86" s="194">
        <v>7</v>
      </c>
      <c r="D86" s="194"/>
      <c r="E86" s="260">
        <f t="shared" si="20"/>
        <v>20</v>
      </c>
      <c r="F86" s="194">
        <v>15</v>
      </c>
      <c r="G86" s="194">
        <v>16</v>
      </c>
      <c r="H86" s="194">
        <v>33</v>
      </c>
      <c r="I86" s="260">
        <f t="shared" si="21"/>
        <v>64</v>
      </c>
      <c r="J86" s="194"/>
      <c r="K86" s="194"/>
      <c r="L86" s="194"/>
      <c r="M86" s="260">
        <f t="shared" si="22"/>
        <v>0</v>
      </c>
      <c r="N86" s="194"/>
      <c r="O86" s="194"/>
      <c r="P86" s="259"/>
      <c r="Q86" s="260">
        <f t="shared" si="23"/>
        <v>0</v>
      </c>
      <c r="R86" s="260">
        <f>I86+E86+Q86+M86</f>
        <v>84</v>
      </c>
      <c r="S86" s="71"/>
    </row>
    <row r="87" spans="1:19">
      <c r="A87" s="256" t="s">
        <v>133</v>
      </c>
      <c r="B87" s="194">
        <v>6</v>
      </c>
      <c r="C87" s="194">
        <v>7</v>
      </c>
      <c r="D87" s="194"/>
      <c r="E87" s="260">
        <f t="shared" si="20"/>
        <v>13</v>
      </c>
      <c r="F87" s="194">
        <v>3</v>
      </c>
      <c r="G87" s="194">
        <v>10</v>
      </c>
      <c r="H87" s="194">
        <v>11</v>
      </c>
      <c r="I87" s="260">
        <f t="shared" si="21"/>
        <v>24</v>
      </c>
      <c r="J87" s="194"/>
      <c r="K87" s="177"/>
      <c r="L87" s="207"/>
      <c r="M87" s="260">
        <f t="shared" si="22"/>
        <v>0</v>
      </c>
      <c r="N87" s="194"/>
      <c r="O87" s="194"/>
      <c r="P87" s="259"/>
      <c r="Q87" s="260">
        <f t="shared" si="23"/>
        <v>0</v>
      </c>
      <c r="R87" s="260">
        <f>I87+E87+Q87+M87</f>
        <v>37</v>
      </c>
      <c r="S87" s="71"/>
    </row>
    <row r="88" spans="1:19">
      <c r="A88" s="256" t="s">
        <v>134</v>
      </c>
      <c r="B88" s="194">
        <v>18</v>
      </c>
      <c r="C88" s="194">
        <v>9</v>
      </c>
      <c r="D88" s="194"/>
      <c r="E88" s="260">
        <f t="shared" si="20"/>
        <v>27</v>
      </c>
      <c r="F88" s="194">
        <v>7</v>
      </c>
      <c r="G88" s="194">
        <v>14</v>
      </c>
      <c r="H88" s="194">
        <v>10</v>
      </c>
      <c r="I88" s="260">
        <f t="shared" si="21"/>
        <v>31</v>
      </c>
      <c r="J88" s="194"/>
      <c r="K88" s="177"/>
      <c r="L88" s="207"/>
      <c r="M88" s="260">
        <f t="shared" si="22"/>
        <v>0</v>
      </c>
      <c r="N88" s="194"/>
      <c r="O88" s="194"/>
      <c r="P88" s="259"/>
      <c r="Q88" s="260">
        <f t="shared" si="23"/>
        <v>0</v>
      </c>
      <c r="R88" s="260">
        <f>I88+E88+Q88+M88</f>
        <v>58</v>
      </c>
      <c r="S88" s="171">
        <f>R88/L90</f>
        <v>1</v>
      </c>
    </row>
    <row r="89" spans="1:19" ht="13.5" thickBot="1">
      <c r="A89" s="257" t="s">
        <v>135</v>
      </c>
      <c r="B89" s="196">
        <v>3</v>
      </c>
      <c r="C89" s="196">
        <v>23</v>
      </c>
      <c r="D89" s="196"/>
      <c r="E89" s="266"/>
      <c r="F89" s="196">
        <v>12</v>
      </c>
      <c r="G89" s="196">
        <v>14</v>
      </c>
      <c r="H89" s="196">
        <v>16</v>
      </c>
      <c r="I89" s="266"/>
      <c r="J89" s="196"/>
      <c r="K89" s="178"/>
      <c r="L89" s="208"/>
      <c r="M89" s="266"/>
      <c r="N89" s="196"/>
      <c r="O89" s="196"/>
      <c r="P89" s="202"/>
      <c r="Q89" s="266"/>
      <c r="R89" s="266"/>
      <c r="S89" s="171">
        <f>R89/L90</f>
        <v>0</v>
      </c>
    </row>
    <row r="90" spans="1:19" ht="13.5" thickTop="1">
      <c r="A9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187">
        <f>SUM(R88:R89)</f>
        <v>58</v>
      </c>
      <c r="M90" s="71"/>
      <c r="N90" s="71"/>
      <c r="O90" s="71"/>
      <c r="P90" s="71"/>
      <c r="Q90" s="71"/>
      <c r="R90" s="71"/>
    </row>
  </sheetData>
  <mergeCells count="52">
    <mergeCell ref="J40:M40"/>
    <mergeCell ref="B45:E45"/>
    <mergeCell ref="J44:M44"/>
    <mergeCell ref="N45:Q45"/>
    <mergeCell ref="F42:I42"/>
    <mergeCell ref="B42:E42"/>
    <mergeCell ref="N42:Q42"/>
    <mergeCell ref="J42:M42"/>
    <mergeCell ref="J43:M43"/>
    <mergeCell ref="F40:I40"/>
    <mergeCell ref="B40:E40"/>
    <mergeCell ref="N40:Q40"/>
    <mergeCell ref="N47:Q47"/>
    <mergeCell ref="F48:I48"/>
    <mergeCell ref="F46:I46"/>
    <mergeCell ref="B46:E46"/>
    <mergeCell ref="N46:Q46"/>
    <mergeCell ref="J46:M46"/>
    <mergeCell ref="F47:I47"/>
    <mergeCell ref="J47:M47"/>
    <mergeCell ref="B48:E48"/>
    <mergeCell ref="B47:E47"/>
    <mergeCell ref="F51:I51"/>
    <mergeCell ref="B51:E51"/>
    <mergeCell ref="N51:Q51"/>
    <mergeCell ref="J51:M51"/>
    <mergeCell ref="J48:M48"/>
    <mergeCell ref="N49:Q49"/>
    <mergeCell ref="N50:Q50"/>
    <mergeCell ref="N48:Q48"/>
    <mergeCell ref="J50:M50"/>
    <mergeCell ref="F49:I49"/>
    <mergeCell ref="B49:E49"/>
    <mergeCell ref="F50:I50"/>
    <mergeCell ref="J49:M49"/>
    <mergeCell ref="B50:E50"/>
    <mergeCell ref="J1:M1"/>
    <mergeCell ref="N1:Q1"/>
    <mergeCell ref="B1:E1"/>
    <mergeCell ref="F43:I43"/>
    <mergeCell ref="F45:I45"/>
    <mergeCell ref="F44:I44"/>
    <mergeCell ref="B44:E44"/>
    <mergeCell ref="N44:Q44"/>
    <mergeCell ref="B43:E43"/>
    <mergeCell ref="N43:Q43"/>
    <mergeCell ref="F41:I41"/>
    <mergeCell ref="B41:E41"/>
    <mergeCell ref="N41:Q41"/>
    <mergeCell ref="J41:M41"/>
    <mergeCell ref="J45:M45"/>
    <mergeCell ref="F1:I1"/>
  </mergeCells>
  <phoneticPr fontId="203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87"/>
  <sheetViews>
    <sheetView topLeftCell="B1" zoomScale="85" zoomScaleNormal="85" workbookViewId="0">
      <selection activeCell="B44" sqref="B44:P44"/>
    </sheetView>
  </sheetViews>
  <sheetFormatPr defaultRowHeight="12.75"/>
  <cols>
    <col min="1" max="1" width="43" style="17" customWidth="1"/>
    <col min="2" max="2" width="11.7109375" style="12" customWidth="1"/>
    <col min="3" max="3" width="13.140625" style="12" customWidth="1"/>
    <col min="4" max="15" width="12.7109375" style="12" customWidth="1"/>
    <col min="16" max="18" width="13.5703125" style="12" customWidth="1"/>
    <col min="19" max="21" width="16.140625" customWidth="1"/>
  </cols>
  <sheetData>
    <row r="1" spans="1:33" ht="15.75" customHeight="1">
      <c r="A1" s="32"/>
      <c r="B1" s="508" t="s">
        <v>221</v>
      </c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522"/>
      <c r="N1" s="522"/>
      <c r="O1" s="522"/>
      <c r="P1" s="522"/>
      <c r="Q1" s="522"/>
      <c r="R1" s="523"/>
    </row>
    <row r="2" spans="1:33" ht="15.75" customHeight="1" thickBot="1">
      <c r="A2" s="296" t="s">
        <v>0</v>
      </c>
      <c r="B2" s="297" t="s">
        <v>1</v>
      </c>
      <c r="C2" s="297" t="s">
        <v>2</v>
      </c>
      <c r="D2" s="297" t="s">
        <v>3</v>
      </c>
      <c r="E2" s="297" t="s">
        <v>186</v>
      </c>
      <c r="F2" s="297" t="s">
        <v>4</v>
      </c>
      <c r="G2" s="297" t="s">
        <v>5</v>
      </c>
      <c r="H2" s="297" t="s">
        <v>6</v>
      </c>
      <c r="I2" s="297"/>
      <c r="J2" s="297" t="s">
        <v>7</v>
      </c>
      <c r="K2" s="297" t="s">
        <v>8</v>
      </c>
      <c r="L2" s="297" t="s">
        <v>9</v>
      </c>
      <c r="M2" s="297"/>
      <c r="N2" s="297" t="s">
        <v>10</v>
      </c>
      <c r="O2" s="297" t="s">
        <v>11</v>
      </c>
      <c r="P2" s="297" t="s">
        <v>12</v>
      </c>
      <c r="Q2" s="297"/>
      <c r="R2" s="297" t="s">
        <v>13</v>
      </c>
    </row>
    <row r="3" spans="1:33" s="284" customFormat="1">
      <c r="A3" s="362" t="s">
        <v>219</v>
      </c>
      <c r="B3" s="300">
        <v>190637.5704</v>
      </c>
      <c r="C3" s="300">
        <v>201192.67050000001</v>
      </c>
      <c r="D3" s="300">
        <v>200241.24249999996</v>
      </c>
      <c r="E3" s="300">
        <f>SUM(B3:D3)</f>
        <v>592071.48339999991</v>
      </c>
      <c r="F3" s="300">
        <v>175004.06599999999</v>
      </c>
      <c r="G3" s="300">
        <v>213845.50080000001</v>
      </c>
      <c r="H3" s="300">
        <v>261707.8334</v>
      </c>
      <c r="I3" s="300">
        <f>SUM(F3:H3)</f>
        <v>650557.40020000003</v>
      </c>
      <c r="J3" s="300">
        <v>190352.81020000001</v>
      </c>
      <c r="K3" s="300">
        <v>159356.35450000002</v>
      </c>
      <c r="L3" s="300">
        <v>191293.5172</v>
      </c>
      <c r="M3" s="300">
        <f>SUM(J3:L3)</f>
        <v>541002.68189999997</v>
      </c>
      <c r="N3" s="300">
        <v>220516.52669999999</v>
      </c>
      <c r="O3" s="300">
        <v>210140.41009999998</v>
      </c>
      <c r="P3" s="300">
        <v>188726.79490000001</v>
      </c>
      <c r="Q3" s="300">
        <f>SUM(N3:P3)</f>
        <v>619383.7317</v>
      </c>
      <c r="R3" s="301">
        <f>SUM(N3:P3,J3:L3,F3:H3,B3:D3)</f>
        <v>2403015.2972000004</v>
      </c>
    </row>
    <row r="4" spans="1:33" s="284" customFormat="1">
      <c r="A4" s="361" t="s">
        <v>220</v>
      </c>
      <c r="B4" s="285">
        <f>B3</f>
        <v>190637.5704</v>
      </c>
      <c r="C4" s="286">
        <f>C3+B4</f>
        <v>391830.24089999998</v>
      </c>
      <c r="D4" s="286">
        <f>D3+C4</f>
        <v>592071.48339999991</v>
      </c>
      <c r="E4" s="287"/>
      <c r="F4" s="285">
        <f>F3+D4</f>
        <v>767075.5493999999</v>
      </c>
      <c r="G4" s="285">
        <f>G3+F4</f>
        <v>980921.05019999994</v>
      </c>
      <c r="H4" s="285">
        <f>H3+G4</f>
        <v>1242628.8835999998</v>
      </c>
      <c r="I4" s="286"/>
      <c r="J4" s="285">
        <f>J3+H4</f>
        <v>1432981.6937999998</v>
      </c>
      <c r="K4" s="285">
        <f>K3+J4</f>
        <v>1592338.0482999999</v>
      </c>
      <c r="L4" s="285">
        <f>L3+K4</f>
        <v>1783631.5655</v>
      </c>
      <c r="M4" s="285"/>
      <c r="N4" s="285">
        <f>N3+L4</f>
        <v>2004148.0922000001</v>
      </c>
      <c r="O4" s="285">
        <f>O3+N4</f>
        <v>2214288.5022999998</v>
      </c>
      <c r="P4" s="285">
        <f>P3+O4</f>
        <v>2403015.2971999999</v>
      </c>
      <c r="Q4" s="285"/>
      <c r="R4" s="302"/>
      <c r="S4" s="294" t="s">
        <v>192</v>
      </c>
      <c r="T4" s="288" t="s">
        <v>193</v>
      </c>
      <c r="U4" s="289" t="s">
        <v>181</v>
      </c>
    </row>
    <row r="5" spans="1:33" s="277" customFormat="1" ht="13.5" thickBot="1">
      <c r="A5" s="303" t="s">
        <v>190</v>
      </c>
      <c r="B5" s="304">
        <f>B9/B4</f>
        <v>1.1163803019176539</v>
      </c>
      <c r="C5" s="304">
        <f>C9/C4</f>
        <v>1.1675830271527163</v>
      </c>
      <c r="D5" s="304">
        <f>D9/D4</f>
        <v>1.22362489312891</v>
      </c>
      <c r="E5" s="304"/>
      <c r="F5" s="304">
        <f>F9/F4</f>
        <v>1.2535587942441073</v>
      </c>
      <c r="G5" s="304">
        <f>G9/G4</f>
        <v>1.1875178088618821</v>
      </c>
      <c r="H5" s="304">
        <f>H9/H4</f>
        <v>1.1547374572068094</v>
      </c>
      <c r="I5" s="304"/>
      <c r="J5" s="304">
        <f>J9/J4</f>
        <v>1.1286261694043145</v>
      </c>
      <c r="K5" s="304">
        <f>K9/K4</f>
        <v>1.133951125094145</v>
      </c>
      <c r="L5" s="304">
        <f>L9/L4</f>
        <v>1.1033818601143164</v>
      </c>
      <c r="M5" s="304"/>
      <c r="N5" s="304">
        <f>N9/N4</f>
        <v>0.98197669232100071</v>
      </c>
      <c r="O5" s="304">
        <f>O9/O4</f>
        <v>0.88878513908905477</v>
      </c>
      <c r="P5" s="304">
        <f>P9/P4</f>
        <v>0.81898218325665684</v>
      </c>
      <c r="Q5" s="304"/>
      <c r="R5" s="305">
        <f>R6/R3</f>
        <v>1.09861972292733</v>
      </c>
      <c r="S5" s="295">
        <f>S6/R3</f>
        <v>1.0436887367809635</v>
      </c>
      <c r="T5" s="278">
        <f>T6/R3</f>
        <v>1.09861972292733</v>
      </c>
      <c r="U5" s="278">
        <f>U6/R3</f>
        <v>1.1568798597492338</v>
      </c>
    </row>
    <row r="6" spans="1:33" ht="15.75" customHeight="1">
      <c r="A6" s="310" t="s">
        <v>48</v>
      </c>
      <c r="B6" s="311">
        <f>'Target 2016'!B35</f>
        <v>187439.99999999997</v>
      </c>
      <c r="C6" s="311">
        <f>'Target 2016'!C35</f>
        <v>203280</v>
      </c>
      <c r="D6" s="311">
        <f>'Target 2016'!D35</f>
        <v>234960</v>
      </c>
      <c r="E6" s="311"/>
      <c r="F6" s="311">
        <f>'Target 2016'!E35</f>
        <v>219120</v>
      </c>
      <c r="G6" s="311">
        <f>'Target 2016'!F35</f>
        <v>237600</v>
      </c>
      <c r="H6" s="311">
        <f>'Target 2016'!G35</f>
        <v>237600</v>
      </c>
      <c r="I6" s="311">
        <f>SUM(F6:H6)</f>
        <v>694320</v>
      </c>
      <c r="J6" s="311">
        <f>'Target 2016'!H35</f>
        <v>198000</v>
      </c>
      <c r="K6" s="311">
        <f>'Target 2016'!I35</f>
        <v>200640</v>
      </c>
      <c r="L6" s="311">
        <f>'Target 2016'!J35</f>
        <v>232320</v>
      </c>
      <c r="M6" s="311"/>
      <c r="N6" s="311">
        <f>'Target 2016'!K35</f>
        <v>237600</v>
      </c>
      <c r="O6" s="311">
        <f>'Target 2016'!L35</f>
        <v>232320</v>
      </c>
      <c r="P6" s="311">
        <f>'Target 2016'!M35</f>
        <v>219120</v>
      </c>
      <c r="Q6" s="311"/>
      <c r="R6" s="312">
        <f>B6+C6+D6+F6+G6+H6+J6+K6+L6+N6+O6+P6</f>
        <v>2640000</v>
      </c>
      <c r="S6" s="306">
        <f>DH!R6*0.95</f>
        <v>2508000</v>
      </c>
      <c r="T6" s="281">
        <f>R6</f>
        <v>2640000</v>
      </c>
      <c r="U6" s="279">
        <f>'Target 2016'!H39</f>
        <v>2780000</v>
      </c>
    </row>
    <row r="7" spans="1:33" ht="15.75" customHeight="1">
      <c r="A7" s="313" t="s">
        <v>47</v>
      </c>
      <c r="B7" s="96">
        <f>B6</f>
        <v>187439.99999999997</v>
      </c>
      <c r="C7" s="96">
        <f>C6+B7</f>
        <v>390720</v>
      </c>
      <c r="D7" s="96">
        <f>D6+C7</f>
        <v>625680</v>
      </c>
      <c r="E7" s="314"/>
      <c r="F7" s="96">
        <f>F6+D7</f>
        <v>844800</v>
      </c>
      <c r="G7" s="96">
        <f>G6+F7</f>
        <v>1082400</v>
      </c>
      <c r="H7" s="96">
        <f>H6+G7</f>
        <v>1320000</v>
      </c>
      <c r="I7" s="96"/>
      <c r="J7" s="96">
        <f>J6+H7</f>
        <v>1518000</v>
      </c>
      <c r="K7" s="96">
        <f>K6+J7</f>
        <v>1718640</v>
      </c>
      <c r="L7" s="96">
        <f>L6+K7</f>
        <v>1950960</v>
      </c>
      <c r="M7" s="96"/>
      <c r="N7" s="96">
        <f>N6+L7</f>
        <v>2188560</v>
      </c>
      <c r="O7" s="96">
        <f>O6+N7</f>
        <v>2420880</v>
      </c>
      <c r="P7" s="96">
        <f>P6+O7</f>
        <v>2640000</v>
      </c>
      <c r="Q7" s="96"/>
      <c r="R7" s="315"/>
      <c r="S7" s="307"/>
      <c r="T7" s="114"/>
      <c r="U7" s="203"/>
    </row>
    <row r="8" spans="1:33" s="199" customFormat="1" ht="15.75" customHeight="1">
      <c r="A8" s="316" t="s">
        <v>49</v>
      </c>
      <c r="B8" s="29">
        <f>TOMEK!J6+MIRU!J6+ŁUKASZ!F6+BARTEK!J6+PIOTR!J6+KRZYSZTOF!J6</f>
        <v>212824.02840000001</v>
      </c>
      <c r="C8" s="29">
        <f>TOMEK!K6+MIRU!K6+ŁUKASZ!G6+BARTEK!K6+PIOTR!K6+KRZYSZTOF!K6</f>
        <v>244670.31039999999</v>
      </c>
      <c r="D8" s="29">
        <f>TOMEK!L6+MIRU!L6+ŁUKASZ!H6+BARTEK!L6+PIOTR!L6+KRZYSZTOF!L6</f>
        <v>266979.06680000003</v>
      </c>
      <c r="E8" s="317">
        <f>SUM(B8:D8)</f>
        <v>724473.40560000006</v>
      </c>
      <c r="F8" s="29">
        <f>TOMEK!F6+MIRU!F6+ŁUKASZ!B6+BARTEK!F6+PIOTR!F6+KRZYSZTOF!F6</f>
        <v>237100.8952</v>
      </c>
      <c r="G8" s="29">
        <f>TOMEK!G6+MIRU!G6+ŁUKASZ!C6+BARTEK!G6+PIOTR!G6+KRZYSZTOF!G6</f>
        <v>203286.91540000003</v>
      </c>
      <c r="H8" s="29">
        <f>TOMEK!H6+MIRU!H6+ŁUKASZ!D6+BARTEK!H6+PIOTR!H6+KRZYSZTOF!H6</f>
        <v>270048.90110000002</v>
      </c>
      <c r="I8" s="29">
        <f>SUM(F8:H8)</f>
        <v>710436.7117000001</v>
      </c>
      <c r="J8" s="29">
        <f>TOMEK!B6+MIRU!B6+Artur!B6+BARTEK!B6+PIOTR!B6+KRZYSZTOF!B6</f>
        <v>182390.5226</v>
      </c>
      <c r="K8" s="29">
        <f>TOMEK!C6+MIRU!C6+Artur!C6+BARTEK!C6+PIOTR!C6+KRZYSZTOF!C6</f>
        <v>188332.88149999999</v>
      </c>
      <c r="L8" s="29">
        <f>TOMEK!D6+MIRU!D6+Artur!D6+BARTEK!D6+PIOTR!D6+KRZYSZTOF!D6</f>
        <v>162393.1931</v>
      </c>
      <c r="M8" s="29">
        <f>SUM(J8:L8)</f>
        <v>533116.59719999996</v>
      </c>
      <c r="N8" s="29">
        <f>TOMEK!N6+MIRU!N6+Artur!J6+BARTEK!N6+PIOTR!N6+KRZYSZTOF!N6</f>
        <v>0</v>
      </c>
      <c r="O8" s="29">
        <f>TOMEK!O6+MIRU!O6+Artur!K6+BARTEK!O6+PIOTR!O6+KRZYSZTOF!O6</f>
        <v>0</v>
      </c>
      <c r="P8" s="29">
        <f>TOMEK!P6+MIRU!P6+Artur!L6+BARTEK!P6+PIOTR!P6+KRZYSZTOF!P6</f>
        <v>0</v>
      </c>
      <c r="Q8" s="29"/>
      <c r="R8" s="318">
        <f>B8+C8+D8+F8+G8+H8+J8+K8+L8+N8+O8+P8</f>
        <v>1968026.7145</v>
      </c>
      <c r="S8" s="445">
        <v>1</v>
      </c>
      <c r="T8" s="446">
        <v>2</v>
      </c>
      <c r="U8" s="447">
        <v>3</v>
      </c>
      <c r="V8" s="448"/>
      <c r="W8" s="448">
        <v>4</v>
      </c>
      <c r="X8" s="448">
        <v>5</v>
      </c>
      <c r="Y8" s="448">
        <v>6</v>
      </c>
      <c r="Z8" s="448"/>
      <c r="AA8" s="448">
        <v>7</v>
      </c>
      <c r="AB8" s="448">
        <v>8</v>
      </c>
      <c r="AC8" s="448">
        <v>9</v>
      </c>
      <c r="AD8" s="448"/>
      <c r="AE8" s="448">
        <v>10</v>
      </c>
      <c r="AF8" s="448">
        <v>11</v>
      </c>
      <c r="AG8" s="448">
        <v>12</v>
      </c>
    </row>
    <row r="9" spans="1:33" ht="15.75" customHeight="1">
      <c r="A9" s="313" t="s">
        <v>50</v>
      </c>
      <c r="B9" s="8">
        <f>B8</f>
        <v>212824.02840000001</v>
      </c>
      <c r="C9" s="8">
        <f>C8+B9</f>
        <v>457494.33880000003</v>
      </c>
      <c r="D9" s="8">
        <f>D8+C9</f>
        <v>724473.40560000006</v>
      </c>
      <c r="E9" s="96"/>
      <c r="F9" s="8">
        <f>F8+D9</f>
        <v>961574.30080000008</v>
      </c>
      <c r="G9" s="8">
        <f>G8+F9</f>
        <v>1164861.2162000001</v>
      </c>
      <c r="H9" s="8">
        <f>H8+G9</f>
        <v>1434910.1173</v>
      </c>
      <c r="I9" s="8"/>
      <c r="J9" s="8">
        <f>J8+H9</f>
        <v>1617300.6399000001</v>
      </c>
      <c r="K9" s="8">
        <f>K8+J9</f>
        <v>1805633.5214</v>
      </c>
      <c r="L9" s="8">
        <f>L8+K9</f>
        <v>1968026.7145</v>
      </c>
      <c r="M9" s="8"/>
      <c r="N9" s="8">
        <f>N8+L9</f>
        <v>1968026.7145</v>
      </c>
      <c r="O9" s="8">
        <f>O8+N9</f>
        <v>1968026.7145</v>
      </c>
      <c r="P9" s="8">
        <f>P8+O9</f>
        <v>1968026.7145</v>
      </c>
      <c r="Q9" s="8"/>
      <c r="R9" s="319"/>
      <c r="S9" s="308"/>
      <c r="T9" s="114"/>
      <c r="U9" s="114"/>
    </row>
    <row r="10" spans="1:33" ht="15.75" customHeight="1">
      <c r="A10" s="320" t="s">
        <v>51</v>
      </c>
      <c r="B10" s="27">
        <f>B8/B6</f>
        <v>1.1354248207426378</v>
      </c>
      <c r="C10" s="27">
        <f>C8/C6</f>
        <v>1.2036123101141283</v>
      </c>
      <c r="D10" s="27">
        <f>D8/D6</f>
        <v>1.1362745437521282</v>
      </c>
      <c r="E10" s="27"/>
      <c r="F10" s="27">
        <f>F8/F6</f>
        <v>1.0820595801387367</v>
      </c>
      <c r="G10" s="27">
        <f>G8/G6</f>
        <v>0.85558466077441087</v>
      </c>
      <c r="H10" s="27">
        <f>H8/H6</f>
        <v>1.1365694490740741</v>
      </c>
      <c r="I10" s="27"/>
      <c r="J10" s="27">
        <f>J8/J6</f>
        <v>0.92116425555555559</v>
      </c>
      <c r="K10" s="27">
        <f>K8/K6</f>
        <v>0.93866069328149915</v>
      </c>
      <c r="L10" s="27">
        <f>L8/L6</f>
        <v>0.69900651299931127</v>
      </c>
      <c r="M10" s="27"/>
      <c r="N10" s="27">
        <f>N8/N6</f>
        <v>0</v>
      </c>
      <c r="O10" s="27">
        <f>O8/O6</f>
        <v>0</v>
      </c>
      <c r="P10" s="27">
        <f>P8/P6</f>
        <v>0</v>
      </c>
      <c r="Q10" s="27"/>
      <c r="R10" s="319"/>
      <c r="S10" s="308"/>
      <c r="T10" s="114"/>
      <c r="U10" s="114"/>
    </row>
    <row r="11" spans="1:33" ht="15.75" customHeight="1">
      <c r="A11" s="313" t="s">
        <v>60</v>
      </c>
      <c r="B11" s="25">
        <f>B9-B7</f>
        <v>25384.028400000039</v>
      </c>
      <c r="C11" s="25">
        <f>C9-C7</f>
        <v>66774.338800000027</v>
      </c>
      <c r="D11" s="25">
        <f>D9-D7</f>
        <v>98793.405600000056</v>
      </c>
      <c r="E11" s="25"/>
      <c r="F11" s="25">
        <f>F9-F7</f>
        <v>116774.30080000008</v>
      </c>
      <c r="G11" s="25">
        <f>G9-G7</f>
        <v>82461.216200000141</v>
      </c>
      <c r="H11" s="25">
        <f>H9-H7</f>
        <v>114910.11730000004</v>
      </c>
      <c r="I11" s="25"/>
      <c r="J11" s="25">
        <f>J9-J7</f>
        <v>99300.639900000067</v>
      </c>
      <c r="K11" s="25">
        <f>K9-K7</f>
        <v>86993.521399999969</v>
      </c>
      <c r="L11" s="25">
        <f>L9-L7</f>
        <v>17066.714500000002</v>
      </c>
      <c r="M11" s="25"/>
      <c r="N11" s="25">
        <f>N9-N7</f>
        <v>-220533.2855</v>
      </c>
      <c r="O11" s="25">
        <f>O9-O7</f>
        <v>-452853.2855</v>
      </c>
      <c r="P11" s="25">
        <f>P9-P7</f>
        <v>-671973.2855</v>
      </c>
      <c r="Q11" s="25"/>
      <c r="R11" s="321"/>
      <c r="S11" s="308"/>
      <c r="T11" s="114"/>
      <c r="U11" s="114"/>
    </row>
    <row r="12" spans="1:33" s="201" customFormat="1" ht="15.75" customHeight="1" thickBot="1">
      <c r="A12" s="322" t="s">
        <v>52</v>
      </c>
      <c r="B12" s="323">
        <f>B9/B7</f>
        <v>1.1354248207426378</v>
      </c>
      <c r="C12" s="323">
        <f>C9/C7</f>
        <v>1.1709007442669943</v>
      </c>
      <c r="D12" s="323">
        <f>D9/D7</f>
        <v>1.1578976563099348</v>
      </c>
      <c r="E12" s="323"/>
      <c r="F12" s="323">
        <f>F9/F7</f>
        <v>1.1382271553030303</v>
      </c>
      <c r="G12" s="323">
        <f>G9/G7</f>
        <v>1.076183680894309</v>
      </c>
      <c r="H12" s="323">
        <f>H9/H7</f>
        <v>1.0870531191666668</v>
      </c>
      <c r="I12" s="323"/>
      <c r="J12" s="323">
        <f>J9/J7</f>
        <v>1.065415441304348</v>
      </c>
      <c r="K12" s="323">
        <f>K9/K7</f>
        <v>1.0506176519806358</v>
      </c>
      <c r="L12" s="323">
        <f>L9/L7</f>
        <v>1.0087478546459179</v>
      </c>
      <c r="M12" s="323"/>
      <c r="N12" s="323">
        <f>N9/N7</f>
        <v>0.8992336122838761</v>
      </c>
      <c r="O12" s="323">
        <f>O9/O7</f>
        <v>0.81293856552162846</v>
      </c>
      <c r="P12" s="323">
        <f>P9/P7</f>
        <v>0.74546466458333338</v>
      </c>
      <c r="Q12" s="324"/>
      <c r="R12" s="325"/>
      <c r="S12" s="309"/>
      <c r="T12" s="280"/>
      <c r="U12" s="280"/>
    </row>
    <row r="13" spans="1:33" s="293" customFormat="1" ht="15.75" customHeight="1">
      <c r="A13" s="345" t="s">
        <v>195</v>
      </c>
      <c r="B13" s="346">
        <f>TOMEK!J4+MIRU!J4+ŁUKASZ!F4+BARTEK!J4+PIOTR!J4+KRZYSZTOF!J4</f>
        <v>194600</v>
      </c>
      <c r="C13" s="346">
        <f>TOMEK!K4+MIRU!K4+ŁUKASZ!G4+BARTEK!K4+PIOTR!K4+KRZYSZTOF!K4+B13</f>
        <v>414100</v>
      </c>
      <c r="D13" s="346">
        <f>TOMEK!L4+MIRU!L4+ŁUKASZ!H4+BARTEK!L4+PIOTR!L4+KRZYSZTOF!L4+C13</f>
        <v>661250</v>
      </c>
      <c r="E13" s="347"/>
      <c r="F13" s="346">
        <f>TOMEK!F4+MIRU!F4+ŁUKASZ!B4+BARTEK!F4+PIOTR!F4+KRZYSZTOF!F4</f>
        <v>200800</v>
      </c>
      <c r="G13" s="346">
        <f>TOMEK!G4+MIRU!G4+ŁUKASZ!C4+BARTEK!G4+PIOTR!G4+KRZYSZTOF!G4+F13</f>
        <v>432800</v>
      </c>
      <c r="H13" s="346">
        <f>TOMEK!H4+MIRU!H4+ŁUKASZ!D4+BARTEK!H4+PIOTR!H4+KRZYSZTOF!H4+G13</f>
        <v>696000</v>
      </c>
      <c r="I13" s="347"/>
      <c r="J13" s="346">
        <f>TOMEK!B4+MIRU!B4+ŁUKASZ!N4+BARTEK!B4+PIOTR!B4+KRZYSZTOF!B4</f>
        <v>153600</v>
      </c>
      <c r="K13" s="346">
        <f>TOMEK!C4+MIRU!C4+ŁUKASZ!O4+BARTEK!C4+PIOTR!C4+KRZYSZTOF!C4+J13</f>
        <v>343100</v>
      </c>
      <c r="L13" s="346">
        <f>TOMEK!D4+MIRU!D4+ŁUKASZ!P4+BARTEK!D4+PIOTR!D4+KRZYSZTOF!D4+K13</f>
        <v>576000</v>
      </c>
      <c r="M13" s="347"/>
      <c r="N13" s="346">
        <f>TOMEK!N4+MIRU!N4+ŁUKASZ!J4+BARTEK!N4+PIOTR!N4+KRZYSZTOF!N4</f>
        <v>0</v>
      </c>
      <c r="O13" s="346">
        <f>TOMEK!O4+MIRU!O4+ŁUKASZ!K4+BARTEK!O4+PIOTR!O4+KRZYSZTOF!O4+N13</f>
        <v>0</v>
      </c>
      <c r="P13" s="346">
        <f>TOMEK!P4+MIRU!P4+ŁUKASZ!L4+BARTEK!P4+PIOTR!P4+KRZYSZTOF!P4+O13</f>
        <v>0</v>
      </c>
      <c r="Q13" s="347">
        <f>SUM(N13:P13)</f>
        <v>0</v>
      </c>
      <c r="R13" s="348"/>
      <c r="S13" s="326"/>
      <c r="T13" s="292"/>
      <c r="U13" s="292"/>
    </row>
    <row r="14" spans="1:33" s="293" customFormat="1" ht="15.75" customHeight="1" thickBot="1">
      <c r="A14" s="349" t="s">
        <v>196</v>
      </c>
      <c r="B14" s="350">
        <f>B8/B13</f>
        <v>1.0936486557040084</v>
      </c>
      <c r="C14" s="350">
        <f>(B8+C8)/C13</f>
        <v>1.1047919314175321</v>
      </c>
      <c r="D14" s="350">
        <f>(D8+C8+B8)/D13</f>
        <v>1.0956119555387522</v>
      </c>
      <c r="E14" s="350"/>
      <c r="F14" s="350">
        <f>F8/F13</f>
        <v>1.1807813505976095</v>
      </c>
      <c r="G14" s="350">
        <f>(F8+G8)/G13</f>
        <v>1.0175319098890943</v>
      </c>
      <c r="H14" s="350">
        <f>(H8+G8+F8)/H13</f>
        <v>1.0207424018678162</v>
      </c>
      <c r="I14" s="351"/>
      <c r="J14" s="350">
        <f>J8/J13</f>
        <v>1.1874382981770832</v>
      </c>
      <c r="K14" s="350">
        <f>(J8+K8)/K13</f>
        <v>1.0805112331681725</v>
      </c>
      <c r="L14" s="350">
        <f>(L8+K8+J8)/L13</f>
        <v>0.92554964791666661</v>
      </c>
      <c r="M14" s="351"/>
      <c r="N14" s="350" t="e">
        <f>N8/N13</f>
        <v>#DIV/0!</v>
      </c>
      <c r="O14" s="350" t="e">
        <f>(N8+O8)/O13</f>
        <v>#DIV/0!</v>
      </c>
      <c r="P14" s="350" t="e">
        <f>(P8+O8+N8)/P13</f>
        <v>#DIV/0!</v>
      </c>
      <c r="Q14" s="352"/>
      <c r="R14" s="353"/>
      <c r="S14" s="326"/>
      <c r="T14" s="292"/>
      <c r="U14" s="292"/>
    </row>
    <row r="15" spans="1:33" ht="12" customHeight="1" thickBot="1">
      <c r="A15" s="327"/>
      <c r="B15" s="328"/>
      <c r="C15" s="328"/>
      <c r="D15" s="328"/>
      <c r="E15" s="328"/>
      <c r="F15" s="328"/>
      <c r="G15" s="328"/>
      <c r="H15" s="328"/>
      <c r="I15" s="328"/>
      <c r="J15" s="328"/>
      <c r="K15" s="328"/>
      <c r="L15" s="328"/>
      <c r="M15" s="328"/>
      <c r="N15" s="328"/>
      <c r="O15" s="328"/>
      <c r="P15" s="328"/>
      <c r="Q15" s="328"/>
      <c r="R15" s="329"/>
      <c r="S15" s="114"/>
      <c r="T15" s="114"/>
      <c r="U15" s="114"/>
    </row>
    <row r="16" spans="1:33" s="284" customFormat="1">
      <c r="A16" s="362" t="s">
        <v>218</v>
      </c>
      <c r="B16" s="331">
        <v>556197.74</v>
      </c>
      <c r="C16" s="331">
        <v>489816.51999999996</v>
      </c>
      <c r="D16" s="331">
        <v>564565.84</v>
      </c>
      <c r="E16" s="300">
        <f>SUM(B16:D16)</f>
        <v>1610580.1</v>
      </c>
      <c r="F16" s="300">
        <v>517433.30000000005</v>
      </c>
      <c r="G16" s="300">
        <v>610650.06999999995</v>
      </c>
      <c r="H16" s="300">
        <v>674374.76</v>
      </c>
      <c r="I16" s="300">
        <f>SUM(F16:H16)</f>
        <v>1802458.1300000001</v>
      </c>
      <c r="J16" s="300">
        <v>502599.44999999995</v>
      </c>
      <c r="K16" s="300">
        <v>454167.44</v>
      </c>
      <c r="L16" s="300">
        <v>538074.42000000004</v>
      </c>
      <c r="M16" s="300">
        <f>SUM(J16:L16)</f>
        <v>1494841.31</v>
      </c>
      <c r="N16" s="300">
        <v>629841.97</v>
      </c>
      <c r="O16" s="300">
        <v>645502.2300000001</v>
      </c>
      <c r="P16" s="300">
        <v>532673.47</v>
      </c>
      <c r="Q16" s="300">
        <f>SUM(N16:P16)</f>
        <v>1808017.6700000002</v>
      </c>
      <c r="R16" s="301">
        <f>SUM(N16:P16,J16:L16,F16:H16,B16:D16)</f>
        <v>6715897.21</v>
      </c>
      <c r="S16" s="294"/>
      <c r="T16" s="288"/>
      <c r="U16" s="288"/>
    </row>
    <row r="17" spans="1:21" s="284" customFormat="1">
      <c r="A17" s="361" t="s">
        <v>217</v>
      </c>
      <c r="B17" s="285">
        <f>B16</f>
        <v>556197.74</v>
      </c>
      <c r="C17" s="285">
        <f>C16+B17</f>
        <v>1046014.26</v>
      </c>
      <c r="D17" s="285">
        <f>D16+C17</f>
        <v>1610580.1</v>
      </c>
      <c r="E17" s="287"/>
      <c r="F17" s="285">
        <f>F16+D17</f>
        <v>2128013.4000000004</v>
      </c>
      <c r="G17" s="285">
        <f>G16+F17</f>
        <v>2738663.47</v>
      </c>
      <c r="H17" s="285">
        <f>H16+G17</f>
        <v>3413038.2300000004</v>
      </c>
      <c r="I17" s="286"/>
      <c r="J17" s="285">
        <f>J16+H17</f>
        <v>3915637.6800000006</v>
      </c>
      <c r="K17" s="285">
        <f>K16+J17</f>
        <v>4369805.120000001</v>
      </c>
      <c r="L17" s="285">
        <f>L16+K17</f>
        <v>4907879.540000001</v>
      </c>
      <c r="M17" s="285"/>
      <c r="N17" s="285">
        <f>N16+L17</f>
        <v>5537721.5100000007</v>
      </c>
      <c r="O17" s="285">
        <f>O16+N17</f>
        <v>6183223.7400000012</v>
      </c>
      <c r="P17" s="285">
        <f>P16+O17</f>
        <v>6715897.2100000009</v>
      </c>
      <c r="Q17" s="285"/>
      <c r="R17" s="302"/>
      <c r="S17" s="294" t="s">
        <v>192</v>
      </c>
      <c r="T17" s="288" t="s">
        <v>193</v>
      </c>
      <c r="U17" s="289" t="s">
        <v>181</v>
      </c>
    </row>
    <row r="18" spans="1:21" s="276" customFormat="1" ht="13.5" thickBot="1">
      <c r="A18" s="303" t="s">
        <v>191</v>
      </c>
      <c r="B18" s="304">
        <f>B22/B17</f>
        <v>1.0702513821792945</v>
      </c>
      <c r="C18" s="304">
        <f>C22/C17</f>
        <v>1.2348119039983259</v>
      </c>
      <c r="D18" s="304">
        <f>D22/D17</f>
        <v>1.277689473500883</v>
      </c>
      <c r="E18" s="304"/>
      <c r="F18" s="304">
        <f>F22/F17</f>
        <v>1.2875342091360888</v>
      </c>
      <c r="G18" s="304">
        <f>G22/G17</f>
        <v>1.1953743553602809</v>
      </c>
      <c r="H18" s="304">
        <f>H22/H17</f>
        <v>1.1868141336348288</v>
      </c>
      <c r="I18" s="304"/>
      <c r="J18" s="304">
        <f>J22/J17</f>
        <v>1.1685936733553957</v>
      </c>
      <c r="K18" s="304">
        <f>K22/K17</f>
        <v>1.1816770698460801</v>
      </c>
      <c r="L18" s="304">
        <f>L22/L17</f>
        <v>1.1483173321731523</v>
      </c>
      <c r="M18" s="304"/>
      <c r="N18" s="304">
        <f>N22/N17</f>
        <v>1.0177115497453029</v>
      </c>
      <c r="O18" s="304">
        <f>O22/O17</f>
        <v>0.91146679741529113</v>
      </c>
      <c r="P18" s="304">
        <f>P22/P17</f>
        <v>0.83917352570677584</v>
      </c>
      <c r="Q18" s="304">
        <f>Q21/Q16</f>
        <v>0</v>
      </c>
      <c r="R18" s="305">
        <f>R19/R16</f>
        <v>1.1005230974939237</v>
      </c>
      <c r="S18" s="295">
        <f>S19/R16</f>
        <v>1.0454969426192275</v>
      </c>
      <c r="T18" s="278">
        <f>T19/R16</f>
        <v>1.1005230974939237</v>
      </c>
      <c r="U18" s="278">
        <f>U19/R16</f>
        <v>1.1584453657830776</v>
      </c>
    </row>
    <row r="19" spans="1:21" ht="15.75" customHeight="1">
      <c r="A19" s="298" t="s">
        <v>53</v>
      </c>
      <c r="B19" s="330">
        <f>'Target 2016'!B36</f>
        <v>524761</v>
      </c>
      <c r="C19" s="330">
        <f>'Target 2016'!C36</f>
        <v>569107</v>
      </c>
      <c r="D19" s="330">
        <f>'Target 2016'!D36</f>
        <v>657799</v>
      </c>
      <c r="E19" s="330"/>
      <c r="F19" s="330">
        <f>'Target 2016'!E36</f>
        <v>613453</v>
      </c>
      <c r="G19" s="330">
        <f>'Target 2016'!F36</f>
        <v>665190</v>
      </c>
      <c r="H19" s="330">
        <f>'Target 2016'!G36</f>
        <v>665190</v>
      </c>
      <c r="I19" s="330"/>
      <c r="J19" s="330">
        <f>'Target 2016'!H36</f>
        <v>554325</v>
      </c>
      <c r="K19" s="330">
        <f>'Target 2016'!I36</f>
        <v>561716</v>
      </c>
      <c r="L19" s="330">
        <f>'Target 2016'!J36</f>
        <v>650408</v>
      </c>
      <c r="M19" s="330"/>
      <c r="N19" s="330">
        <f>'Target 2016'!K36</f>
        <v>665190</v>
      </c>
      <c r="O19" s="330">
        <f>'Target 2016'!L36</f>
        <v>650408</v>
      </c>
      <c r="P19" s="330">
        <f>'Target 2016'!M36</f>
        <v>613453</v>
      </c>
      <c r="Q19" s="355"/>
      <c r="R19" s="299">
        <f>B19+C19+D19+F19+G19+H19+J19+K19+L19+N19+O19+P19</f>
        <v>7391000</v>
      </c>
      <c r="S19" s="281">
        <f>DH!R19*0.95</f>
        <v>7021450</v>
      </c>
      <c r="T19" s="281">
        <f>R19</f>
        <v>7391000</v>
      </c>
      <c r="U19" s="279">
        <f>'Target 2016'!H40</f>
        <v>7780000</v>
      </c>
    </row>
    <row r="20" spans="1:21" ht="15.75" customHeight="1">
      <c r="A20" s="7" t="s">
        <v>54</v>
      </c>
      <c r="B20" s="96">
        <f>B19</f>
        <v>524761</v>
      </c>
      <c r="C20" s="96">
        <f>C19+B20</f>
        <v>1093868</v>
      </c>
      <c r="D20" s="96">
        <f>D19+C20</f>
        <v>1751667</v>
      </c>
      <c r="E20" s="96"/>
      <c r="F20" s="96">
        <f>F19+D20</f>
        <v>2365120</v>
      </c>
      <c r="G20" s="96">
        <f>G19+F20</f>
        <v>3030310</v>
      </c>
      <c r="H20" s="96">
        <f>H19+G20</f>
        <v>3695500</v>
      </c>
      <c r="I20" s="96"/>
      <c r="J20" s="96">
        <f>J19+H20</f>
        <v>4249825</v>
      </c>
      <c r="K20" s="96">
        <f>K19+J20</f>
        <v>4811541</v>
      </c>
      <c r="L20" s="96">
        <f>L19+K20</f>
        <v>5461949</v>
      </c>
      <c r="M20" s="96"/>
      <c r="N20" s="96">
        <f>N19+L20</f>
        <v>6127139</v>
      </c>
      <c r="O20" s="96">
        <f>O19+N20</f>
        <v>6777547</v>
      </c>
      <c r="P20" s="96">
        <f>P19+O20</f>
        <v>7391000</v>
      </c>
      <c r="Q20" s="96"/>
      <c r="R20" s="97"/>
    </row>
    <row r="21" spans="1:21" ht="15.75" customHeight="1">
      <c r="A21" s="31" t="s">
        <v>55</v>
      </c>
      <c r="B21" s="29">
        <f>TOMEK!J13+MIRU!J13+ŁUKASZ!F13+BARTEK!J13+PIOTR!J13+KRZYSZTOF!J13</f>
        <v>595271.39999999991</v>
      </c>
      <c r="C21" s="29">
        <f>TOMEK!K13+MIRU!K13+ŁUKASZ!G13+BARTEK!K13+PIOTR!K13+KRZYSZTOF!K13</f>
        <v>696359.46</v>
      </c>
      <c r="D21" s="29">
        <f>TOMEK!L13+MIRU!L13+ŁUKASZ!H13+BARTEK!L13+PIOTR!L13+KRZYSZTOF!L13</f>
        <v>766190.38</v>
      </c>
      <c r="E21" s="29"/>
      <c r="F21" s="29">
        <f>TOMEK!F13+MIRU!F13+ŁUKASZ!B13+BARTEK!F13+PIOTR!F13+KRZYSZTOF!F13</f>
        <v>682068.81</v>
      </c>
      <c r="G21" s="29">
        <f>TOMEK!G13+MIRU!G13+ŁUKASZ!C13+BARTEK!G13+PIOTR!G13+KRZYSZTOF!G13</f>
        <v>533838.03</v>
      </c>
      <c r="H21" s="29">
        <f>TOMEK!H13+MIRU!H13+ŁUKASZ!D13+BARTEK!H13+PIOTR!H13+KRZYSZTOF!H13</f>
        <v>776913.92999999993</v>
      </c>
      <c r="I21" s="29">
        <f>SUM(F21:H21)</f>
        <v>1992820.77</v>
      </c>
      <c r="J21" s="29">
        <f>TOMEK!B13+MIRU!B13+Artur!B13+BARTEK!B13+PIOTR!B13+KRZYSZTOF!B13</f>
        <v>525147.41</v>
      </c>
      <c r="K21" s="29">
        <f>TOMEK!C13+MIRU!C13+Artur!C13+BARTEK!C13+PIOTR!C13+KRZYSZTOF!C13</f>
        <v>587909.09</v>
      </c>
      <c r="L21" s="29">
        <f>TOMEK!D13+MIRU!D13+Artur!D13+BARTEK!D13+PIOTR!D13+KRZYSZTOF!D13</f>
        <v>472104.63</v>
      </c>
      <c r="M21" s="29">
        <f>SUM(J21:L21)</f>
        <v>1585161.13</v>
      </c>
      <c r="N21" s="29">
        <f>TOMEK!N13+MIRU!N13+Artur!J13+BARTEK!N13+PIOTR!N13+KRZYSZTOF!N13</f>
        <v>0</v>
      </c>
      <c r="O21" s="29">
        <f>TOMEK!O13+MIRU!O13+Artur!K13+BARTEK!O13+PIOTR!O13+KRZYSZTOF!O13</f>
        <v>0</v>
      </c>
      <c r="P21" s="29">
        <f>TOMEK!P13+MIRU!P13+Artur!L13+BARTEK!P13+PIOTR!P13+KRZYSZTOF!P13</f>
        <v>0</v>
      </c>
      <c r="Q21" s="29"/>
      <c r="R21" s="290">
        <f>B21+C21+D21+F21+G21+H21+J21+K21+L21+N21+O21+P21</f>
        <v>5635803.1399999997</v>
      </c>
    </row>
    <row r="22" spans="1:21" ht="15.75" customHeight="1">
      <c r="A22" s="7" t="s">
        <v>56</v>
      </c>
      <c r="B22" s="8">
        <f>B21</f>
        <v>595271.39999999991</v>
      </c>
      <c r="C22" s="8">
        <f>C21+B22</f>
        <v>1291630.8599999999</v>
      </c>
      <c r="D22" s="8">
        <f>D21+C22</f>
        <v>2057821.2399999998</v>
      </c>
      <c r="E22" s="8"/>
      <c r="F22" s="8">
        <f>F21+D22</f>
        <v>2739890.05</v>
      </c>
      <c r="G22" s="8">
        <f>G21+F22</f>
        <v>3273728.08</v>
      </c>
      <c r="H22" s="8">
        <f>H21+G22</f>
        <v>4050642.01</v>
      </c>
      <c r="I22" s="8"/>
      <c r="J22" s="8">
        <f>J21+H22</f>
        <v>4575789.42</v>
      </c>
      <c r="K22" s="8">
        <f>K21+J22</f>
        <v>5163698.51</v>
      </c>
      <c r="L22" s="8">
        <f>L21+K22</f>
        <v>5635803.1399999997</v>
      </c>
      <c r="M22" s="8"/>
      <c r="N22" s="8">
        <f>N21+L22</f>
        <v>5635803.1399999997</v>
      </c>
      <c r="O22" s="8">
        <f>O21+N22</f>
        <v>5635803.1399999997</v>
      </c>
      <c r="P22" s="8">
        <f>P21+O22</f>
        <v>5635803.1399999997</v>
      </c>
      <c r="Q22" s="8"/>
      <c r="R22" s="9"/>
    </row>
    <row r="23" spans="1:21" ht="15.75" customHeight="1">
      <c r="A23" s="26" t="s">
        <v>57</v>
      </c>
      <c r="B23" s="27">
        <f t="shared" ref="B23:D24" si="0">B21/B19</f>
        <v>1.1343666926467475</v>
      </c>
      <c r="C23" s="27">
        <f t="shared" si="0"/>
        <v>1.2236002368623122</v>
      </c>
      <c r="D23" s="27">
        <f t="shared" si="0"/>
        <v>1.1647788762220679</v>
      </c>
      <c r="E23" s="27"/>
      <c r="F23" s="27">
        <f t="shared" ref="F23:H24" si="1">F21/F19</f>
        <v>1.1118517800059664</v>
      </c>
      <c r="G23" s="27">
        <f t="shared" si="1"/>
        <v>0.80253465927028367</v>
      </c>
      <c r="H23" s="27">
        <f t="shared" si="1"/>
        <v>1.1679579217967797</v>
      </c>
      <c r="I23" s="27"/>
      <c r="J23" s="27">
        <f t="shared" ref="J23:L24" si="2">J21/J19</f>
        <v>0.94736374870337803</v>
      </c>
      <c r="K23" s="27">
        <f t="shared" si="2"/>
        <v>1.0466304858683035</v>
      </c>
      <c r="L23" s="27">
        <f t="shared" si="2"/>
        <v>0.725859199148842</v>
      </c>
      <c r="M23" s="27"/>
      <c r="N23" s="27">
        <f t="shared" ref="N23:P24" si="3">N21/N19</f>
        <v>0</v>
      </c>
      <c r="O23" s="27">
        <f t="shared" si="3"/>
        <v>0</v>
      </c>
      <c r="P23" s="27">
        <f t="shared" si="3"/>
        <v>0</v>
      </c>
      <c r="Q23" s="27"/>
      <c r="R23" s="9"/>
      <c r="T23" s="254"/>
    </row>
    <row r="24" spans="1:21" s="201" customFormat="1" ht="15.75" customHeight="1">
      <c r="A24" s="61" t="s">
        <v>58</v>
      </c>
      <c r="B24" s="282">
        <f t="shared" si="0"/>
        <v>1.1343666926467475</v>
      </c>
      <c r="C24" s="282">
        <f t="shared" si="0"/>
        <v>1.1807922528129535</v>
      </c>
      <c r="D24" s="282">
        <f t="shared" si="0"/>
        <v>1.1747787907176419</v>
      </c>
      <c r="E24" s="282"/>
      <c r="F24" s="282">
        <f t="shared" si="1"/>
        <v>1.1584570973143011</v>
      </c>
      <c r="G24" s="282">
        <f t="shared" si="1"/>
        <v>1.0803277816461023</v>
      </c>
      <c r="H24" s="282">
        <f t="shared" si="1"/>
        <v>1.0961012068732241</v>
      </c>
      <c r="I24" s="282"/>
      <c r="J24" s="282">
        <f t="shared" si="2"/>
        <v>1.0767006688510703</v>
      </c>
      <c r="K24" s="282">
        <f t="shared" si="2"/>
        <v>1.0731901712985508</v>
      </c>
      <c r="L24" s="282">
        <f t="shared" si="2"/>
        <v>1.0318300555351212</v>
      </c>
      <c r="M24" s="282"/>
      <c r="N24" s="282">
        <f t="shared" si="3"/>
        <v>0.91980990475326241</v>
      </c>
      <c r="O24" s="282">
        <f t="shared" si="3"/>
        <v>0.83154025195251313</v>
      </c>
      <c r="P24" s="282">
        <f t="shared" si="3"/>
        <v>0.7625224110404546</v>
      </c>
      <c r="Q24" s="282"/>
      <c r="R24" s="283"/>
    </row>
    <row r="25" spans="1:21" ht="15.75" customHeight="1" thickBot="1">
      <c r="A25" s="332" t="s">
        <v>59</v>
      </c>
      <c r="B25" s="333">
        <f>B22-B20</f>
        <v>70510.399999999907</v>
      </c>
      <c r="C25" s="333">
        <f>C22-C20</f>
        <v>197762.85999999987</v>
      </c>
      <c r="D25" s="333">
        <f>D22-D20</f>
        <v>306154.23999999976</v>
      </c>
      <c r="E25" s="333"/>
      <c r="F25" s="333">
        <f>F22-F20</f>
        <v>374770.04999999981</v>
      </c>
      <c r="G25" s="333">
        <f>G22-G20</f>
        <v>243418.08000000007</v>
      </c>
      <c r="H25" s="333">
        <f>H22-H20</f>
        <v>355142.00999999978</v>
      </c>
      <c r="I25" s="333"/>
      <c r="J25" s="333">
        <f>J22-J20</f>
        <v>325964.41999999993</v>
      </c>
      <c r="K25" s="333">
        <f>K22-K20</f>
        <v>352157.50999999978</v>
      </c>
      <c r="L25" s="333">
        <f>L22-L20</f>
        <v>173854.13999999966</v>
      </c>
      <c r="M25" s="333"/>
      <c r="N25" s="333">
        <f>N22-N20</f>
        <v>-491335.86000000034</v>
      </c>
      <c r="O25" s="333">
        <f>O22-O20</f>
        <v>-1141743.8600000003</v>
      </c>
      <c r="P25" s="333">
        <f>P22-P20</f>
        <v>-1755196.8600000003</v>
      </c>
      <c r="Q25" s="333"/>
      <c r="R25" s="334"/>
    </row>
    <row r="26" spans="1:21" s="354" customFormat="1" ht="15.75" customHeight="1">
      <c r="A26" s="345" t="s">
        <v>194</v>
      </c>
      <c r="B26" s="346">
        <f>TOMEK!J11+MIRU!J11+ŁUKASZ!F11+BARTEK!J11+PIOTR!J11+KRZYSZTOF!J11</f>
        <v>546700</v>
      </c>
      <c r="C26" s="346">
        <f>TOMEK!K11+MIRU!K11+ŁUKASZ!G11+BARTEK!K11+PIOTR!K11+KRZYSZTOF!K11+B26</f>
        <v>1163700</v>
      </c>
      <c r="D26" s="346">
        <f>TOMEK!L11+MIRU!L11+ŁUKASZ!H11+BARTEK!L11+PIOTR!L11+KRZYSZTOF!L11+C26</f>
        <v>1850700</v>
      </c>
      <c r="E26" s="347"/>
      <c r="F26" s="346">
        <f>TOMEK!F11+MIRU!F11+ŁUKASZ!B11+BARTEK!F11+PIOTR!F11+KRZYSZTOF!F11</f>
        <v>566050</v>
      </c>
      <c r="G26" s="346">
        <f>TOMEK!G11+MIRU!G11+ŁUKASZ!C11+BARTEK!G11+PIOTR!G11+KRZYSZTOF!G11+F26</f>
        <v>1215050</v>
      </c>
      <c r="H26" s="346">
        <f>TOMEK!H11+MIRU!H11+ŁUKASZ!D11+BARTEK!H11+PIOTR!H11+KRZYSZTOF!H11+G26</f>
        <v>1947000</v>
      </c>
      <c r="I26" s="347"/>
      <c r="J26" s="346">
        <f>TOMEK!B11+MIRU!B11+ŁUKASZ!N11+BARTEK!B11+PIOTR!B11+KRZYSZTOF!B11</f>
        <v>426400</v>
      </c>
      <c r="K26" s="346">
        <f>TOMEK!C11+MIRU!C11+ŁUKASZ!O11+BARTEK!C11+PIOTR!C11+KRZYSZTOF!C11+J26</f>
        <v>964400</v>
      </c>
      <c r="L26" s="346">
        <f>TOMEK!D11+MIRU!D11+ŁUKASZ!P11+BARTEK!D11+PIOTR!D11+KRZYSZTOF!D11+K26</f>
        <v>1614000</v>
      </c>
      <c r="M26" s="347">
        <f>SUM(J26:L26)</f>
        <v>3004800</v>
      </c>
      <c r="N26" s="346">
        <f>TOMEK!N11+MIRU!N11+ŁUKASZ!J11+BARTEK!N11+PIOTR!N11+KRZYSZTOF!N11</f>
        <v>0</v>
      </c>
      <c r="O26" s="346">
        <f>TOMEK!O11+MIRU!O11+ŁUKASZ!K11+BARTEK!O11+PIOTR!O11+KRZYSZTOF!O11+N26</f>
        <v>0</v>
      </c>
      <c r="P26" s="346">
        <f>TOMEK!P11+MIRU!P11+ŁUKASZ!L11+BARTEK!P11+PIOTR!P11+KRZYSZTOF!P11+O26</f>
        <v>0</v>
      </c>
      <c r="Q26" s="347">
        <f>SUM(N26:P26)</f>
        <v>0</v>
      </c>
      <c r="R26" s="348"/>
    </row>
    <row r="27" spans="1:21" s="354" customFormat="1" ht="15.75" customHeight="1" thickBot="1">
      <c r="A27" s="349" t="s">
        <v>197</v>
      </c>
      <c r="B27" s="350">
        <f>B21/B26</f>
        <v>1.0888447045911833</v>
      </c>
      <c r="C27" s="350">
        <f>(C21+B21)/C26</f>
        <v>1.1099345707656612</v>
      </c>
      <c r="D27" s="350">
        <f>(C21+B21+D21)/D26</f>
        <v>1.1119150807802451</v>
      </c>
      <c r="E27" s="350"/>
      <c r="F27" s="350">
        <f>F21/F26</f>
        <v>1.2049621234873245</v>
      </c>
      <c r="G27" s="350">
        <f>(G21+F21)/G26</f>
        <v>1.000705189086869</v>
      </c>
      <c r="H27" s="350">
        <f>(G21+F21+H21)/H26</f>
        <v>1.0235340369799693</v>
      </c>
      <c r="I27" s="351"/>
      <c r="J27" s="350">
        <f>J21/J26</f>
        <v>1.2315839821763603</v>
      </c>
      <c r="K27" s="350">
        <f>(K21+J21)/K26</f>
        <v>1.1541440273745334</v>
      </c>
      <c r="L27" s="350">
        <f>(K21+J21+L21)/L26</f>
        <v>0.98213205080545218</v>
      </c>
      <c r="M27" s="351"/>
      <c r="N27" s="350" t="e">
        <f>N21/N26</f>
        <v>#DIV/0!</v>
      </c>
      <c r="O27" s="350" t="e">
        <f>(O21+N21)/O26</f>
        <v>#DIV/0!</v>
      </c>
      <c r="P27" s="350" t="e">
        <f>(O21+N21+P21)/P26</f>
        <v>#DIV/0!</v>
      </c>
      <c r="Q27" s="352"/>
      <c r="R27" s="353"/>
    </row>
    <row r="28" spans="1:21" ht="15.75" customHeight="1" thickBot="1">
      <c r="A28" s="327"/>
      <c r="B28" s="328"/>
      <c r="C28" s="328"/>
      <c r="D28" s="328"/>
      <c r="E28" s="328"/>
      <c r="F28" s="328"/>
      <c r="G28" s="328"/>
      <c r="H28" s="328"/>
      <c r="I28" s="328"/>
      <c r="J28" s="328"/>
      <c r="K28" s="328"/>
      <c r="L28" s="328"/>
      <c r="M28" s="328"/>
      <c r="N28" s="328"/>
      <c r="O28" s="328"/>
      <c r="P28" s="328"/>
      <c r="Q28" s="328"/>
      <c r="R28" s="335"/>
    </row>
    <row r="29" spans="1:21" ht="15.75" customHeight="1">
      <c r="A29" s="339" t="s">
        <v>44</v>
      </c>
      <c r="B29" s="340">
        <f t="shared" ref="B29:D30" si="4">B8/B21</f>
        <v>0.357524363508813</v>
      </c>
      <c r="C29" s="340">
        <f t="shared" si="4"/>
        <v>0.35135633886556233</v>
      </c>
      <c r="D29" s="340">
        <f t="shared" si="4"/>
        <v>0.34845003770472821</v>
      </c>
      <c r="E29" s="340"/>
      <c r="F29" s="340">
        <f t="shared" ref="F29:H30" si="5">F8/F21</f>
        <v>0.34762019861309884</v>
      </c>
      <c r="G29" s="340">
        <f t="shared" si="5"/>
        <v>0.38080261048468206</v>
      </c>
      <c r="H29" s="340">
        <f t="shared" si="5"/>
        <v>0.34759178677617486</v>
      </c>
      <c r="I29" s="340"/>
      <c r="J29" s="340">
        <f t="shared" ref="J29:L30" si="6">J8/J21</f>
        <v>0.34731300036307899</v>
      </c>
      <c r="K29" s="340">
        <f t="shared" si="6"/>
        <v>0.3203435441013508</v>
      </c>
      <c r="L29" s="340">
        <f t="shared" si="6"/>
        <v>0.34397712452004547</v>
      </c>
      <c r="M29" s="340"/>
      <c r="N29" s="340" t="e">
        <f t="shared" ref="N29:P30" si="7">N8/N21</f>
        <v>#DIV/0!</v>
      </c>
      <c r="O29" s="340" t="e">
        <f t="shared" si="7"/>
        <v>#DIV/0!</v>
      </c>
      <c r="P29" s="340" t="e">
        <f t="shared" si="7"/>
        <v>#DIV/0!</v>
      </c>
      <c r="Q29" s="340"/>
      <c r="R29" s="341"/>
    </row>
    <row r="30" spans="1:21" ht="15.75" customHeight="1" thickBot="1">
      <c r="A30" s="342" t="s">
        <v>45</v>
      </c>
      <c r="B30" s="343">
        <f t="shared" si="4"/>
        <v>0.357524363508813</v>
      </c>
      <c r="C30" s="343">
        <f t="shared" si="4"/>
        <v>0.35419898437545855</v>
      </c>
      <c r="D30" s="343">
        <f t="shared" si="4"/>
        <v>0.35205847403927082</v>
      </c>
      <c r="E30" s="343"/>
      <c r="F30" s="343">
        <f t="shared" si="5"/>
        <v>0.35095360881360921</v>
      </c>
      <c r="G30" s="343">
        <f t="shared" si="5"/>
        <v>0.35582100520700549</v>
      </c>
      <c r="H30" s="343">
        <f t="shared" si="5"/>
        <v>0.35424263950197865</v>
      </c>
      <c r="I30" s="343"/>
      <c r="J30" s="343">
        <f t="shared" si="6"/>
        <v>0.35344734896038987</v>
      </c>
      <c r="K30" s="343">
        <f t="shared" si="6"/>
        <v>0.34967833964419431</v>
      </c>
      <c r="L30" s="343">
        <f t="shared" si="6"/>
        <v>0.34920075552887392</v>
      </c>
      <c r="M30" s="343"/>
      <c r="N30" s="343">
        <f t="shared" si="7"/>
        <v>0.34920075552887392</v>
      </c>
      <c r="O30" s="343">
        <f t="shared" si="7"/>
        <v>0.34920075552887392</v>
      </c>
      <c r="P30" s="343">
        <f t="shared" si="7"/>
        <v>0.34920075552887392</v>
      </c>
      <c r="Q30" s="343"/>
      <c r="R30" s="344"/>
    </row>
    <row r="31" spans="1:21" s="73" customFormat="1" ht="15.75" customHeight="1">
      <c r="A31" s="336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8"/>
      <c r="T31" s="72"/>
    </row>
    <row r="32" spans="1:21" ht="226.5" customHeight="1">
      <c r="A32" s="58"/>
      <c r="B32" s="524" t="s">
        <v>33</v>
      </c>
      <c r="C32" s="525"/>
      <c r="D32" s="525"/>
      <c r="E32" s="525"/>
      <c r="F32" s="525"/>
      <c r="G32" s="525"/>
      <c r="H32" s="525"/>
      <c r="I32" s="525"/>
      <c r="J32" s="525"/>
      <c r="K32" s="525"/>
      <c r="L32" s="525"/>
      <c r="M32" s="525"/>
      <c r="N32" s="525"/>
      <c r="O32" s="525"/>
      <c r="P32" s="525"/>
      <c r="Q32" s="525"/>
      <c r="R32" s="526"/>
    </row>
    <row r="33" spans="1:20" s="77" customFormat="1" ht="11.25">
      <c r="A33" s="75" t="s">
        <v>91</v>
      </c>
      <c r="B33" s="80">
        <v>6500</v>
      </c>
      <c r="C33" s="80">
        <v>7500</v>
      </c>
      <c r="D33" s="80">
        <v>7500</v>
      </c>
      <c r="E33" s="80"/>
      <c r="F33" s="80">
        <v>7500</v>
      </c>
      <c r="G33" s="80">
        <v>7500</v>
      </c>
      <c r="H33" s="80">
        <v>7500</v>
      </c>
      <c r="I33" s="80"/>
      <c r="J33" s="80">
        <v>7500</v>
      </c>
      <c r="K33" s="80">
        <v>7500</v>
      </c>
      <c r="L33" s="80">
        <v>7500</v>
      </c>
      <c r="M33" s="80"/>
      <c r="N33" s="80">
        <v>7500</v>
      </c>
      <c r="O33" s="80">
        <v>7500</v>
      </c>
      <c r="P33" s="80">
        <v>7500</v>
      </c>
      <c r="Q33" s="80"/>
      <c r="R33" s="76"/>
    </row>
    <row r="34" spans="1:20">
      <c r="A34" s="20" t="s">
        <v>62</v>
      </c>
      <c r="B34" s="81">
        <f>B7</f>
        <v>187439.99999999997</v>
      </c>
      <c r="C34" s="81">
        <f>C7</f>
        <v>390720</v>
      </c>
      <c r="D34" s="81">
        <f>D7</f>
        <v>625680</v>
      </c>
      <c r="E34" s="81"/>
      <c r="F34" s="81">
        <f>F7</f>
        <v>844800</v>
      </c>
      <c r="G34" s="81">
        <f>G7</f>
        <v>1082400</v>
      </c>
      <c r="H34" s="81">
        <f>H7</f>
        <v>1320000</v>
      </c>
      <c r="I34" s="81"/>
      <c r="J34" s="81">
        <f>J7</f>
        <v>1518000</v>
      </c>
      <c r="K34" s="81">
        <f>K7</f>
        <v>1718640</v>
      </c>
      <c r="L34" s="81">
        <f>L7</f>
        <v>1950960</v>
      </c>
      <c r="M34" s="81"/>
      <c r="N34" s="81">
        <f>N7</f>
        <v>2188560</v>
      </c>
      <c r="O34" s="81">
        <f>O7</f>
        <v>2420880</v>
      </c>
      <c r="P34" s="42">
        <f>P7</f>
        <v>2640000</v>
      </c>
      <c r="Q34" s="42"/>
      <c r="R34" s="33"/>
    </row>
    <row r="35" spans="1:20">
      <c r="A35" s="40" t="s">
        <v>63</v>
      </c>
      <c r="B35" s="57">
        <f>B9</f>
        <v>212824.02840000001</v>
      </c>
      <c r="C35" s="57">
        <f>C9</f>
        <v>457494.33880000003</v>
      </c>
      <c r="D35" s="57">
        <f>D9</f>
        <v>724473.40560000006</v>
      </c>
      <c r="E35" s="57"/>
      <c r="F35" s="57">
        <f>F9</f>
        <v>961574.30080000008</v>
      </c>
      <c r="G35" s="57">
        <f>G9</f>
        <v>1164861.2162000001</v>
      </c>
      <c r="H35" s="57">
        <f>H9</f>
        <v>1434910.1173</v>
      </c>
      <c r="I35" s="57"/>
      <c r="J35" s="57">
        <f>J9</f>
        <v>1617300.6399000001</v>
      </c>
      <c r="K35" s="57">
        <f>K9</f>
        <v>1805633.5214</v>
      </c>
      <c r="L35" s="57">
        <f>L9</f>
        <v>1968026.7145</v>
      </c>
      <c r="M35" s="57"/>
      <c r="N35" s="57">
        <f>N9</f>
        <v>1968026.7145</v>
      </c>
      <c r="O35" s="57">
        <f>O9</f>
        <v>1968026.7145</v>
      </c>
      <c r="P35" s="41">
        <f>P9</f>
        <v>1968026.7145</v>
      </c>
      <c r="Q35" s="41"/>
      <c r="R35" s="33"/>
    </row>
    <row r="36" spans="1:20">
      <c r="A36" s="40" t="s">
        <v>64</v>
      </c>
      <c r="B36" s="99">
        <f>B35/B34</f>
        <v>1.1354248207426378</v>
      </c>
      <c r="C36" s="99">
        <f>C35/C34</f>
        <v>1.1709007442669943</v>
      </c>
      <c r="D36" s="99">
        <f>D35/D34</f>
        <v>1.1578976563099348</v>
      </c>
      <c r="E36" s="99"/>
      <c r="F36" s="99">
        <f t="shared" ref="F36:P36" si="8">F35/F34</f>
        <v>1.1382271553030303</v>
      </c>
      <c r="G36" s="99">
        <f t="shared" si="8"/>
        <v>1.076183680894309</v>
      </c>
      <c r="H36" s="99">
        <f t="shared" si="8"/>
        <v>1.0870531191666668</v>
      </c>
      <c r="I36" s="99"/>
      <c r="J36" s="99">
        <f t="shared" si="8"/>
        <v>1.065415441304348</v>
      </c>
      <c r="K36" s="99">
        <f t="shared" si="8"/>
        <v>1.0506176519806358</v>
      </c>
      <c r="L36" s="99">
        <f t="shared" si="8"/>
        <v>1.0087478546459179</v>
      </c>
      <c r="M36" s="99"/>
      <c r="N36" s="99">
        <f t="shared" si="8"/>
        <v>0.8992336122838761</v>
      </c>
      <c r="O36" s="99">
        <f t="shared" si="8"/>
        <v>0.81293856552162846</v>
      </c>
      <c r="P36" s="51">
        <f t="shared" si="8"/>
        <v>0.74546466458333338</v>
      </c>
      <c r="Q36" s="51"/>
      <c r="R36" s="33"/>
    </row>
    <row r="37" spans="1:20">
      <c r="A37" s="39" t="s">
        <v>72</v>
      </c>
      <c r="B37" s="60">
        <f>B33*0.4</f>
        <v>2600</v>
      </c>
      <c r="C37" s="60">
        <f t="shared" ref="C37:P37" si="9">C33*0.4</f>
        <v>3000</v>
      </c>
      <c r="D37" s="60">
        <f t="shared" si="9"/>
        <v>3000</v>
      </c>
      <c r="E37" s="60"/>
      <c r="F37" s="60">
        <f>F33*0.4</f>
        <v>3000</v>
      </c>
      <c r="G37" s="60">
        <f t="shared" si="9"/>
        <v>3000</v>
      </c>
      <c r="H37" s="60">
        <f t="shared" si="9"/>
        <v>3000</v>
      </c>
      <c r="I37" s="60"/>
      <c r="J37" s="60">
        <f t="shared" si="9"/>
        <v>3000</v>
      </c>
      <c r="K37" s="60">
        <f t="shared" si="9"/>
        <v>3000</v>
      </c>
      <c r="L37" s="60">
        <f t="shared" si="9"/>
        <v>3000</v>
      </c>
      <c r="M37" s="60"/>
      <c r="N37" s="60">
        <f t="shared" si="9"/>
        <v>3000</v>
      </c>
      <c r="O37" s="60">
        <f t="shared" si="9"/>
        <v>3000</v>
      </c>
      <c r="P37" s="60">
        <f t="shared" si="9"/>
        <v>3000</v>
      </c>
      <c r="Q37" s="60"/>
      <c r="R37" s="36"/>
    </row>
    <row r="38" spans="1:20">
      <c r="A38" s="40" t="s">
        <v>65</v>
      </c>
      <c r="B38" s="84">
        <f>IF(B36&lt;80%,0,IF(B36&lt;90%,0.5,IF(B36&lt;95%,0.75,1)))</f>
        <v>1</v>
      </c>
      <c r="C38" s="84">
        <f t="shared" ref="C38:P38" si="10">IF(C36&lt;80%,0,IF(C36&lt;90%,0.5,IF(C36&lt;95%,0.75,1)))</f>
        <v>1</v>
      </c>
      <c r="D38" s="84">
        <f t="shared" si="10"/>
        <v>1</v>
      </c>
      <c r="E38" s="84"/>
      <c r="F38" s="84">
        <f t="shared" si="10"/>
        <v>1</v>
      </c>
      <c r="G38" s="84">
        <f t="shared" si="10"/>
        <v>1</v>
      </c>
      <c r="H38" s="84">
        <f>IF(H36&lt;80%,0,IF(H36&lt;90%,0.5,IF(H36&lt;95%,0.75,1)))</f>
        <v>1</v>
      </c>
      <c r="I38" s="84"/>
      <c r="J38" s="84">
        <f t="shared" si="10"/>
        <v>1</v>
      </c>
      <c r="K38" s="84">
        <f t="shared" si="10"/>
        <v>1</v>
      </c>
      <c r="L38" s="84">
        <f t="shared" si="10"/>
        <v>1</v>
      </c>
      <c r="M38" s="84"/>
      <c r="N38" s="84">
        <f t="shared" si="10"/>
        <v>0.5</v>
      </c>
      <c r="O38" s="84">
        <f t="shared" si="10"/>
        <v>0.5</v>
      </c>
      <c r="P38" s="84">
        <f t="shared" si="10"/>
        <v>0</v>
      </c>
      <c r="Q38" s="84"/>
      <c r="R38" s="33"/>
    </row>
    <row r="39" spans="1:20">
      <c r="A39" s="61" t="s">
        <v>66</v>
      </c>
      <c r="B39" s="82">
        <f>B38*B37</f>
        <v>2600</v>
      </c>
      <c r="C39" s="82">
        <f t="shared" ref="C39:P39" si="11">C38*C37</f>
        <v>3000</v>
      </c>
      <c r="D39" s="82">
        <f t="shared" si="11"/>
        <v>3000</v>
      </c>
      <c r="E39" s="82"/>
      <c r="F39" s="82">
        <f t="shared" si="11"/>
        <v>3000</v>
      </c>
      <c r="G39" s="82">
        <f t="shared" si="11"/>
        <v>3000</v>
      </c>
      <c r="H39" s="82">
        <f t="shared" si="11"/>
        <v>3000</v>
      </c>
      <c r="I39" s="82"/>
      <c r="J39" s="82">
        <f t="shared" si="11"/>
        <v>3000</v>
      </c>
      <c r="K39" s="82">
        <f t="shared" si="11"/>
        <v>3000</v>
      </c>
      <c r="L39" s="82">
        <f t="shared" si="11"/>
        <v>3000</v>
      </c>
      <c r="M39" s="82"/>
      <c r="N39" s="82">
        <f t="shared" si="11"/>
        <v>1500</v>
      </c>
      <c r="O39" s="82">
        <f t="shared" si="11"/>
        <v>1500</v>
      </c>
      <c r="P39" s="82">
        <f t="shared" si="11"/>
        <v>0</v>
      </c>
      <c r="Q39" s="82"/>
      <c r="R39" s="62"/>
    </row>
    <row r="40" spans="1:20" s="43" customFormat="1" ht="15" customHeight="1">
      <c r="A40" s="58" t="s">
        <v>79</v>
      </c>
      <c r="B40" s="86">
        <f>B39</f>
        <v>2600</v>
      </c>
      <c r="C40" s="86">
        <f>C39</f>
        <v>3000</v>
      </c>
      <c r="D40" s="86">
        <f>D39</f>
        <v>3000</v>
      </c>
      <c r="E40" s="86"/>
      <c r="F40" s="86">
        <f>F39</f>
        <v>3000</v>
      </c>
      <c r="G40" s="86">
        <f>G39</f>
        <v>3000</v>
      </c>
      <c r="H40" s="86">
        <f>H39</f>
        <v>3000</v>
      </c>
      <c r="I40" s="86"/>
      <c r="J40" s="86">
        <f>J39</f>
        <v>3000</v>
      </c>
      <c r="K40" s="86">
        <f>K39</f>
        <v>3000</v>
      </c>
      <c r="L40" s="86">
        <f>L39</f>
        <v>3000</v>
      </c>
      <c r="M40" s="86"/>
      <c r="N40" s="86">
        <f>N39</f>
        <v>1500</v>
      </c>
      <c r="O40" s="86">
        <f>O39</f>
        <v>1500</v>
      </c>
      <c r="P40" s="86">
        <f>P39</f>
        <v>0</v>
      </c>
      <c r="Q40" s="86"/>
      <c r="R40" s="59"/>
      <c r="T40" s="17"/>
    </row>
    <row r="41" spans="1:20">
      <c r="A41" s="20" t="s">
        <v>82</v>
      </c>
      <c r="B41" s="518">
        <f>P7</f>
        <v>2640000</v>
      </c>
      <c r="C41" s="519"/>
      <c r="D41" s="519"/>
      <c r="E41" s="519"/>
      <c r="F41" s="520"/>
      <c r="G41" s="520"/>
      <c r="H41" s="520"/>
      <c r="I41" s="520"/>
      <c r="J41" s="520"/>
      <c r="K41" s="520"/>
      <c r="L41" s="520"/>
      <c r="M41" s="520"/>
      <c r="N41" s="520"/>
      <c r="O41" s="520"/>
      <c r="P41" s="521"/>
      <c r="Q41" s="270"/>
      <c r="R41" s="56"/>
    </row>
    <row r="42" spans="1:20">
      <c r="A42" s="40" t="s">
        <v>93</v>
      </c>
      <c r="B42" s="518">
        <f>P9</f>
        <v>1968026.7145</v>
      </c>
      <c r="C42" s="519"/>
      <c r="D42" s="519"/>
      <c r="E42" s="519"/>
      <c r="F42" s="520"/>
      <c r="G42" s="520"/>
      <c r="H42" s="520"/>
      <c r="I42" s="520"/>
      <c r="J42" s="520"/>
      <c r="K42" s="520"/>
      <c r="L42" s="520"/>
      <c r="M42" s="520"/>
      <c r="N42" s="520"/>
      <c r="O42" s="520"/>
      <c r="P42" s="521"/>
      <c r="Q42" s="270"/>
      <c r="R42" s="56"/>
    </row>
    <row r="43" spans="1:20">
      <c r="A43" s="40" t="s">
        <v>94</v>
      </c>
      <c r="B43" s="528">
        <f>B42/B41</f>
        <v>0.74546466458333338</v>
      </c>
      <c r="C43" s="529"/>
      <c r="D43" s="529"/>
      <c r="E43" s="529"/>
      <c r="F43" s="530"/>
      <c r="G43" s="530"/>
      <c r="H43" s="530"/>
      <c r="I43" s="530"/>
      <c r="J43" s="530"/>
      <c r="K43" s="530"/>
      <c r="L43" s="530"/>
      <c r="M43" s="530"/>
      <c r="N43" s="530"/>
      <c r="O43" s="530"/>
      <c r="P43" s="531"/>
      <c r="Q43" s="271"/>
      <c r="R43" s="56"/>
    </row>
    <row r="44" spans="1:20">
      <c r="A44" s="40" t="s">
        <v>95</v>
      </c>
      <c r="B44" s="518">
        <f>P33</f>
        <v>7500</v>
      </c>
      <c r="C44" s="519"/>
      <c r="D44" s="519"/>
      <c r="E44" s="519"/>
      <c r="F44" s="520"/>
      <c r="G44" s="520"/>
      <c r="H44" s="520"/>
      <c r="I44" s="520"/>
      <c r="J44" s="520"/>
      <c r="K44" s="520"/>
      <c r="L44" s="520"/>
      <c r="M44" s="520"/>
      <c r="N44" s="520"/>
      <c r="O44" s="520"/>
      <c r="P44" s="521"/>
      <c r="Q44" s="270"/>
      <c r="R44" s="56"/>
    </row>
    <row r="45" spans="1:20">
      <c r="A45" s="39" t="s">
        <v>96</v>
      </c>
      <c r="B45" s="518">
        <f>IF(B43&lt;100%,0,IF(B43&lt;105%,0.5,IF(B43&lt;110%,1,IF(B43&lt;120%,1.5,2))))</f>
        <v>0</v>
      </c>
      <c r="C45" s="519"/>
      <c r="D45" s="519"/>
      <c r="E45" s="519"/>
      <c r="F45" s="520"/>
      <c r="G45" s="520"/>
      <c r="H45" s="520"/>
      <c r="I45" s="520"/>
      <c r="J45" s="520"/>
      <c r="K45" s="520"/>
      <c r="L45" s="520"/>
      <c r="M45" s="520"/>
      <c r="N45" s="520"/>
      <c r="O45" s="520"/>
      <c r="P45" s="521"/>
      <c r="Q45" s="270"/>
      <c r="R45" s="56"/>
    </row>
    <row r="46" spans="1:20">
      <c r="A46" s="55" t="s">
        <v>39</v>
      </c>
      <c r="B46" s="532">
        <f>B44*B45</f>
        <v>0</v>
      </c>
      <c r="C46" s="533"/>
      <c r="D46" s="533"/>
      <c r="E46" s="533"/>
      <c r="F46" s="520"/>
      <c r="G46" s="520"/>
      <c r="H46" s="520"/>
      <c r="I46" s="520"/>
      <c r="J46" s="520"/>
      <c r="K46" s="520"/>
      <c r="L46" s="520"/>
      <c r="M46" s="520"/>
      <c r="N46" s="520"/>
      <c r="O46" s="520"/>
      <c r="P46" s="521"/>
      <c r="Q46" s="270"/>
      <c r="R46" s="56"/>
    </row>
    <row r="47" spans="1:20">
      <c r="A47" s="65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7"/>
    </row>
    <row r="48" spans="1:20">
      <c r="A48" s="527" t="s">
        <v>27</v>
      </c>
      <c r="B48" s="522"/>
      <c r="C48" s="522"/>
      <c r="D48" s="522"/>
      <c r="E48" s="522"/>
      <c r="F48" s="522"/>
      <c r="G48" s="522"/>
      <c r="H48" s="522"/>
      <c r="I48" s="522"/>
      <c r="J48" s="522"/>
      <c r="K48" s="522"/>
      <c r="L48" s="522"/>
      <c r="M48" s="522"/>
      <c r="N48" s="522"/>
      <c r="O48" s="522"/>
      <c r="P48" s="522"/>
      <c r="Q48" s="522"/>
      <c r="R48" s="523"/>
    </row>
    <row r="49" spans="1:20">
      <c r="A49" s="16" t="s">
        <v>36</v>
      </c>
      <c r="B49" s="6">
        <f>TOMEK!J54+MIRU!J22+ŁUKASZ!F54+BARTEK!J54+PIOTR!J54+KRZYSZTOF!J54</f>
        <v>1</v>
      </c>
      <c r="C49" s="6">
        <f>TOMEK!K54+MIRU!K22+ŁUKASZ!G54+BARTEK!K54+PIOTR!K54+KRZYSZTOF!K54</f>
        <v>0</v>
      </c>
      <c r="D49" s="6">
        <f>TOMEK!L54+MIRU!L22+ŁUKASZ!H54+BARTEK!L54+PIOTR!L54+KRZYSZTOF!L54</f>
        <v>0</v>
      </c>
      <c r="E49" s="6"/>
      <c r="F49" s="6">
        <f>TOMEK!F54+MIRU!F22+ŁUKASZ!B54+BARTEK!F54+PIOTR!F54+KRZYSZTOF!F54</f>
        <v>0</v>
      </c>
      <c r="G49" s="6">
        <f>TOMEK!G54+MIRU!G22+ŁUKASZ!C54+BARTEK!G54+PIOTR!G54+KRZYSZTOF!G54+Artur!G54</f>
        <v>0</v>
      </c>
      <c r="H49" s="6">
        <f>TOMEK!H54+MIRU!H22+ŁUKASZ!D54+BARTEK!H54+PIOTR!H54+KRZYSZTOF!H54+Artur!H54</f>
        <v>0</v>
      </c>
      <c r="I49" s="6"/>
      <c r="J49" s="6">
        <f>TOMEK!B54+MIRU!B22+Artur!B54+BARTEK!B54+PIOTR!B54+KRZYSZTOF!B54</f>
        <v>0</v>
      </c>
      <c r="K49" s="6">
        <f>TOMEK!C54+MIRU!C22+Artur!C54+BARTEK!C54+PIOTR!C54+KRZYSZTOF!C54</f>
        <v>0</v>
      </c>
      <c r="L49" s="6">
        <f>TOMEK!D54+MIRU!D22+Artur!D54+BARTEK!D54+PIOTR!D54+KRZYSZTOF!D54</f>
        <v>0</v>
      </c>
      <c r="M49" s="6"/>
      <c r="N49" s="490">
        <f>TOMEK!N54+MIRU!N22+ŁUKASZ!J54+BARTEK!N54+PIOTR!N54+KRZYSZTOF!N54</f>
        <v>0</v>
      </c>
      <c r="O49" s="490">
        <f>TOMEK!O54+MIRU!O22+ŁUKASZ!K54+BARTEK!O54+PIOTR!O54+KRZYSZTOF!O54</f>
        <v>0</v>
      </c>
      <c r="P49" s="490">
        <f>TOMEK!P54+MIRU!P22+ŁUKASZ!L54+BARTEK!P54+PIOTR!P54+KRZYSZTOF!P54</f>
        <v>0</v>
      </c>
      <c r="Q49" s="6"/>
      <c r="R49" s="6">
        <f t="shared" ref="R49:R61" si="12">SUM(B49:P49)</f>
        <v>1</v>
      </c>
    </row>
    <row r="50" spans="1:20">
      <c r="A50" s="16" t="s">
        <v>37</v>
      </c>
      <c r="B50" s="6">
        <f>TOMEK!J55+MIRU!J23+ŁUKASZ!F55+BARTEK!J55+PIOTR!J55+KRZYSZTOF!J55</f>
        <v>1</v>
      </c>
      <c r="C50" s="6">
        <f>TOMEK!K55+MIRU!K23+ŁUKASZ!G55+BARTEK!K55+PIOTR!K55+KRZYSZTOF!K55</f>
        <v>3</v>
      </c>
      <c r="D50" s="6">
        <f>TOMEK!L55+MIRU!L23+ŁUKASZ!H55+BARTEK!L55+PIOTR!L55+KRZYSZTOF!L55</f>
        <v>5</v>
      </c>
      <c r="E50" s="6"/>
      <c r="F50" s="6">
        <f>TOMEK!F55+MIRU!F23+ŁUKASZ!B55+BARTEK!F55+PIOTR!F55+KRZYSZTOF!F55</f>
        <v>4</v>
      </c>
      <c r="G50" s="6">
        <f>TOMEK!G55+MIRU!G23+ŁUKASZ!C55+BARTEK!G55+PIOTR!G55+KRZYSZTOF!G55+Artur!G55</f>
        <v>3</v>
      </c>
      <c r="H50" s="6">
        <f>TOMEK!H55+MIRU!H23+ŁUKASZ!D55+BARTEK!H55+PIOTR!H55+KRZYSZTOF!H55+Artur!H55</f>
        <v>1</v>
      </c>
      <c r="I50" s="6"/>
      <c r="J50" s="6">
        <f>TOMEK!B55+MIRU!B23+Artur!B55+BARTEK!B55+PIOTR!B55+KRZYSZTOF!B55</f>
        <v>1</v>
      </c>
      <c r="K50" s="6">
        <f>TOMEK!C55+MIRU!C23+Artur!C55+BARTEK!C55+PIOTR!C55+KRZYSZTOF!C55</f>
        <v>2</v>
      </c>
      <c r="L50" s="6">
        <f>TOMEK!D55+MIRU!D23+Artur!D55+BARTEK!D55+PIOTR!D55+KRZYSZTOF!D55</f>
        <v>0</v>
      </c>
      <c r="M50" s="6"/>
      <c r="N50" s="490">
        <f>TOMEK!N55+MIRU!N23+ŁUKASZ!J55+BARTEK!N55+PIOTR!N55+KRZYSZTOF!N55</f>
        <v>0</v>
      </c>
      <c r="O50" s="490">
        <f>TOMEK!O55+MIRU!O23+ŁUKASZ!K55+BARTEK!O55+PIOTR!O55+KRZYSZTOF!O55</f>
        <v>0</v>
      </c>
      <c r="P50" s="490">
        <f>TOMEK!P55+MIRU!P23+ŁUKASZ!L55+BARTEK!P55+PIOTR!P55+KRZYSZTOF!P55</f>
        <v>0</v>
      </c>
      <c r="Q50" s="6"/>
      <c r="R50" s="6">
        <f t="shared" si="12"/>
        <v>20</v>
      </c>
    </row>
    <row r="51" spans="1:20">
      <c r="A51" s="16" t="s">
        <v>83</v>
      </c>
      <c r="B51" s="6">
        <f>TOMEK!J56+MIRU!J24+ŁUKASZ!F56+BARTEK!J56+PIOTR!J56+KRZYSZTOF!J56</f>
        <v>0</v>
      </c>
      <c r="C51" s="6">
        <f>TOMEK!K56+MIRU!K24+ŁUKASZ!G56+BARTEK!K56+PIOTR!K56+KRZYSZTOF!K56</f>
        <v>0</v>
      </c>
      <c r="D51" s="6">
        <f>TOMEK!L56+MIRU!L24+ŁUKASZ!H56+BARTEK!L56+PIOTR!L56+KRZYSZTOF!L56</f>
        <v>0</v>
      </c>
      <c r="E51" s="6"/>
      <c r="F51" s="6">
        <f>TOMEK!F56+MIRU!F24+ŁUKASZ!B56+BARTEK!F56+PIOTR!F56+KRZYSZTOF!F56</f>
        <v>0</v>
      </c>
      <c r="G51" s="6">
        <f>TOMEK!G56+MIRU!G24+ŁUKASZ!C56+BARTEK!G56+PIOTR!G56+KRZYSZTOF!G56+Artur!G56</f>
        <v>1</v>
      </c>
      <c r="H51" s="6">
        <f>TOMEK!H56+MIRU!H24+ŁUKASZ!D56+BARTEK!H56+PIOTR!H56+KRZYSZTOF!H56+Artur!H56</f>
        <v>0</v>
      </c>
      <c r="I51" s="6"/>
      <c r="J51" s="6">
        <f>TOMEK!B56+MIRU!B24+Artur!B56+BARTEK!B56+PIOTR!B56+KRZYSZTOF!B56</f>
        <v>0</v>
      </c>
      <c r="K51" s="6">
        <f>TOMEK!C56+MIRU!C24+Artur!C56+BARTEK!C56+PIOTR!C56+KRZYSZTOF!C56</f>
        <v>1</v>
      </c>
      <c r="L51" s="6">
        <f>TOMEK!D56+MIRU!D24+Artur!D56+BARTEK!D56+PIOTR!D56+KRZYSZTOF!D56</f>
        <v>0</v>
      </c>
      <c r="M51" s="6"/>
      <c r="N51" s="490">
        <f>TOMEK!N56+MIRU!N24+ŁUKASZ!J56+BARTEK!N56+PIOTR!N56+KRZYSZTOF!N56</f>
        <v>0</v>
      </c>
      <c r="O51" s="490">
        <f>TOMEK!O56+MIRU!O24+ŁUKASZ!K56+BARTEK!O56+PIOTR!O56+KRZYSZTOF!O56</f>
        <v>0</v>
      </c>
      <c r="P51" s="490">
        <f>TOMEK!P56+MIRU!P24+ŁUKASZ!L56+BARTEK!P56+PIOTR!P56+KRZYSZTOF!P56</f>
        <v>0</v>
      </c>
      <c r="Q51" s="6"/>
      <c r="R51" s="6">
        <f t="shared" si="12"/>
        <v>2</v>
      </c>
    </row>
    <row r="52" spans="1:20">
      <c r="A52" s="16" t="s">
        <v>38</v>
      </c>
      <c r="B52" s="6">
        <f>TOMEK!J57+MIRU!J25+ŁUKASZ!F57+BARTEK!J57+PIOTR!J57+KRZYSZTOF!J57</f>
        <v>3</v>
      </c>
      <c r="C52" s="6">
        <f>TOMEK!K57+MIRU!K25+ŁUKASZ!G57+BARTEK!K57+PIOTR!K57+KRZYSZTOF!K57</f>
        <v>1</v>
      </c>
      <c r="D52" s="6">
        <f>TOMEK!L57+MIRU!L25+ŁUKASZ!H57+BARTEK!L57+PIOTR!L57+KRZYSZTOF!L57</f>
        <v>6</v>
      </c>
      <c r="E52" s="6"/>
      <c r="F52" s="6">
        <f>TOMEK!F57+MIRU!F25+ŁUKASZ!B57+BARTEK!F57+PIOTR!F57+KRZYSZTOF!F57</f>
        <v>4</v>
      </c>
      <c r="G52" s="6">
        <f>TOMEK!G57+MIRU!G25+ŁUKASZ!C57+BARTEK!G57+PIOTR!G57+KRZYSZTOF!G57+Artur!G57</f>
        <v>4</v>
      </c>
      <c r="H52" s="6">
        <f>TOMEK!H57+MIRU!H25+ŁUKASZ!D57+BARTEK!H57+PIOTR!H57+KRZYSZTOF!H57+Artur!H57</f>
        <v>2</v>
      </c>
      <c r="I52" s="6"/>
      <c r="J52" s="6">
        <f>TOMEK!B57+MIRU!B25+Artur!B57+BARTEK!B57+PIOTR!B57+KRZYSZTOF!B57</f>
        <v>1</v>
      </c>
      <c r="K52" s="6">
        <f>TOMEK!C57+MIRU!C25+Artur!C57+BARTEK!C57+PIOTR!C57+KRZYSZTOF!C57</f>
        <v>1</v>
      </c>
      <c r="L52" s="6">
        <f>TOMEK!D57+MIRU!D25+Artur!D57+BARTEK!D57+PIOTR!D57+KRZYSZTOF!D57</f>
        <v>0</v>
      </c>
      <c r="M52" s="6"/>
      <c r="N52" s="490">
        <f>TOMEK!N57+MIRU!N25+ŁUKASZ!J57+BARTEK!N57+PIOTR!N57+KRZYSZTOF!N57</f>
        <v>0</v>
      </c>
      <c r="O52" s="490">
        <f>TOMEK!O57+MIRU!O25+ŁUKASZ!K57+BARTEK!O57+PIOTR!O57+KRZYSZTOF!O57</f>
        <v>0</v>
      </c>
      <c r="P52" s="490">
        <f>TOMEK!P57+MIRU!P25+ŁUKASZ!L57+BARTEK!P57+PIOTR!P57+KRZYSZTOF!P57</f>
        <v>0</v>
      </c>
      <c r="Q52" s="6"/>
      <c r="R52" s="6">
        <f t="shared" si="12"/>
        <v>22</v>
      </c>
    </row>
    <row r="53" spans="1:20">
      <c r="A53" s="16" t="s">
        <v>23</v>
      </c>
      <c r="B53" s="6">
        <f>TOMEK!J58+MIRU!J26+ŁUKASZ!F58+BARTEK!J58+PIOTR!J58+KRZYSZTOF!J58</f>
        <v>3</v>
      </c>
      <c r="C53" s="6">
        <f>TOMEK!K58+MIRU!K26+ŁUKASZ!G58+BARTEK!K58+PIOTR!K58+KRZYSZTOF!K58</f>
        <v>2</v>
      </c>
      <c r="D53" s="6">
        <f>TOMEK!L58+MIRU!L26+ŁUKASZ!H58+BARTEK!L58+PIOTR!L58+KRZYSZTOF!L58</f>
        <v>1</v>
      </c>
      <c r="E53" s="6"/>
      <c r="F53" s="6">
        <f>TOMEK!F58+MIRU!F26+ŁUKASZ!B58+BARTEK!F58+PIOTR!F58+KRZYSZTOF!F58</f>
        <v>2</v>
      </c>
      <c r="G53" s="6">
        <f>TOMEK!G58+MIRU!G26+ŁUKASZ!C58+BARTEK!G58+PIOTR!G58+KRZYSZTOF!G58+Artur!G58</f>
        <v>0</v>
      </c>
      <c r="H53" s="6">
        <f>TOMEK!H58+MIRU!H26+ŁUKASZ!D58+BARTEK!H58+PIOTR!H58+KRZYSZTOF!H58+Artur!H58</f>
        <v>0</v>
      </c>
      <c r="I53" s="6"/>
      <c r="J53" s="6">
        <f>TOMEK!B58+MIRU!B26+Artur!B58+BARTEK!B58+PIOTR!B58+KRZYSZTOF!B58</f>
        <v>0</v>
      </c>
      <c r="K53" s="6">
        <f>TOMEK!C58+MIRU!C26+Artur!C58+BARTEK!C58+PIOTR!C58+KRZYSZTOF!C58</f>
        <v>0</v>
      </c>
      <c r="L53" s="6">
        <f>TOMEK!D58+MIRU!D26+Artur!D58+BARTEK!D58+PIOTR!D58+KRZYSZTOF!D58</f>
        <v>0</v>
      </c>
      <c r="M53" s="6"/>
      <c r="N53" s="490">
        <f>TOMEK!N58+MIRU!N26+ŁUKASZ!J58+BARTEK!N58+PIOTR!N58+KRZYSZTOF!N58</f>
        <v>0</v>
      </c>
      <c r="O53" s="490">
        <f>TOMEK!O58+MIRU!O26+ŁUKASZ!K58+BARTEK!O58+PIOTR!O58+KRZYSZTOF!O58</f>
        <v>0</v>
      </c>
      <c r="P53" s="490">
        <f>TOMEK!P58+MIRU!P26+ŁUKASZ!L58+BARTEK!P58+PIOTR!P58+KRZYSZTOF!P58</f>
        <v>0</v>
      </c>
      <c r="Q53" s="6"/>
      <c r="R53" s="6">
        <f t="shared" si="12"/>
        <v>8</v>
      </c>
    </row>
    <row r="54" spans="1:20">
      <c r="A54" s="16" t="s">
        <v>29</v>
      </c>
      <c r="B54" s="6">
        <f>TOMEK!J59+MIRU!J27+ŁUKASZ!F59+BARTEK!J59+PIOTR!J59+KRZYSZTOF!J59</f>
        <v>0</v>
      </c>
      <c r="C54" s="6">
        <f>TOMEK!K59+MIRU!K27+ŁUKASZ!G59+BARTEK!K59+PIOTR!K59+KRZYSZTOF!K59</f>
        <v>0</v>
      </c>
      <c r="D54" s="6">
        <f>TOMEK!L59+MIRU!L27+ŁUKASZ!H59+BARTEK!L59+PIOTR!L59+KRZYSZTOF!L59</f>
        <v>0</v>
      </c>
      <c r="E54" s="6"/>
      <c r="F54" s="6">
        <f>TOMEK!F59+MIRU!F27+ŁUKASZ!B59+BARTEK!F59+PIOTR!F59+KRZYSZTOF!F59</f>
        <v>0</v>
      </c>
      <c r="G54" s="6">
        <f>TOMEK!G59+MIRU!G27+ŁUKASZ!C59+BARTEK!G59+PIOTR!G59+KRZYSZTOF!G59+Artur!G59</f>
        <v>0</v>
      </c>
      <c r="H54" s="6">
        <f>TOMEK!H59+MIRU!H27+ŁUKASZ!D59+BARTEK!H59+PIOTR!H59+KRZYSZTOF!H59+Artur!H59</f>
        <v>0</v>
      </c>
      <c r="I54" s="6"/>
      <c r="J54" s="6">
        <f>TOMEK!B59+MIRU!B27+Artur!B59+BARTEK!B59+PIOTR!B59+KRZYSZTOF!B59</f>
        <v>0</v>
      </c>
      <c r="K54" s="6">
        <f>TOMEK!C59+MIRU!C27+Artur!C59+BARTEK!C59+PIOTR!C59+KRZYSZTOF!C59</f>
        <v>0</v>
      </c>
      <c r="L54" s="6">
        <f>TOMEK!D59+MIRU!D27+Artur!D59+BARTEK!D59+PIOTR!D59+KRZYSZTOF!D59</f>
        <v>0</v>
      </c>
      <c r="M54" s="6"/>
      <c r="N54" s="490">
        <f>TOMEK!N59+MIRU!N27+ŁUKASZ!J59+BARTEK!N59+PIOTR!N59+KRZYSZTOF!N59</f>
        <v>0</v>
      </c>
      <c r="O54" s="490">
        <f>TOMEK!O59+MIRU!O27+ŁUKASZ!K59+BARTEK!O59+PIOTR!O59+KRZYSZTOF!O59</f>
        <v>0</v>
      </c>
      <c r="P54" s="490">
        <f>TOMEK!P59+MIRU!P27+ŁUKASZ!L59+BARTEK!P59+PIOTR!P59+KRZYSZTOF!P59</f>
        <v>0</v>
      </c>
      <c r="Q54" s="6"/>
      <c r="R54" s="6">
        <f t="shared" si="12"/>
        <v>0</v>
      </c>
    </row>
    <row r="55" spans="1:20">
      <c r="A55" s="16" t="s">
        <v>24</v>
      </c>
      <c r="B55" s="6">
        <f>TOMEK!J60+MIRU!J28+ŁUKASZ!F60+BARTEK!J60+PIOTR!J60+KRZYSZTOF!J60</f>
        <v>0</v>
      </c>
      <c r="C55" s="6">
        <f>TOMEK!K60+MIRU!K28+ŁUKASZ!G60+BARTEK!K60+PIOTR!K60+KRZYSZTOF!K60</f>
        <v>0</v>
      </c>
      <c r="D55" s="6">
        <f>TOMEK!L60+MIRU!L28+ŁUKASZ!H60+BARTEK!L60+PIOTR!L60+KRZYSZTOF!L60</f>
        <v>3</v>
      </c>
      <c r="E55" s="6"/>
      <c r="F55" s="6">
        <f>TOMEK!F60+MIRU!F28+ŁUKASZ!B60+BARTEK!F60+PIOTR!F60+KRZYSZTOF!F60</f>
        <v>0</v>
      </c>
      <c r="G55" s="6">
        <f>TOMEK!G60+MIRU!G28+ŁUKASZ!C60+BARTEK!G60+PIOTR!G60+KRZYSZTOF!G60+Artur!G60</f>
        <v>0</v>
      </c>
      <c r="H55" s="6">
        <f>TOMEK!H60+MIRU!H28+ŁUKASZ!D60+BARTEK!H60+PIOTR!H60+KRZYSZTOF!H60+Artur!H60</f>
        <v>0</v>
      </c>
      <c r="I55" s="6"/>
      <c r="J55" s="6">
        <f>TOMEK!B60+MIRU!B28+Artur!B60+BARTEK!B60+PIOTR!B60+KRZYSZTOF!B60</f>
        <v>2</v>
      </c>
      <c r="K55" s="6">
        <f>TOMEK!C60+MIRU!C28+Artur!C60+BARTEK!C60+PIOTR!C60+KRZYSZTOF!C60</f>
        <v>2</v>
      </c>
      <c r="L55" s="6">
        <f>TOMEK!D60+MIRU!D28+Artur!D60+BARTEK!D60+PIOTR!D60+KRZYSZTOF!D60</f>
        <v>0</v>
      </c>
      <c r="M55" s="6"/>
      <c r="N55" s="490">
        <f>TOMEK!N60+MIRU!N28+ŁUKASZ!J60+BARTEK!N60+PIOTR!N60+KRZYSZTOF!N60</f>
        <v>0</v>
      </c>
      <c r="O55" s="490">
        <f>TOMEK!O60+MIRU!O28+ŁUKASZ!K60+BARTEK!O60+PIOTR!O60+KRZYSZTOF!O60</f>
        <v>0</v>
      </c>
      <c r="P55" s="490">
        <f>TOMEK!P60+MIRU!P28+ŁUKASZ!L60+BARTEK!P60+PIOTR!P60+KRZYSZTOF!P60</f>
        <v>0</v>
      </c>
      <c r="Q55" s="6"/>
      <c r="R55" s="6">
        <f>SUM(B55:P55)</f>
        <v>7</v>
      </c>
    </row>
    <row r="56" spans="1:20">
      <c r="A56" s="16" t="s">
        <v>28</v>
      </c>
      <c r="B56" s="6">
        <f>TOMEK!J61+MIRU!J29+ŁUKASZ!F61+BARTEK!J61+PIOTR!J61+KRZYSZTOF!J61</f>
        <v>0</v>
      </c>
      <c r="C56" s="6">
        <f>TOMEK!K61+MIRU!K29+ŁUKASZ!G61+BARTEK!K61+PIOTR!K61+KRZYSZTOF!K61</f>
        <v>0</v>
      </c>
      <c r="D56" s="6">
        <f>TOMEK!L61+MIRU!L29+ŁUKASZ!H61+BARTEK!L61+PIOTR!L61+KRZYSZTOF!L61</f>
        <v>0</v>
      </c>
      <c r="E56" s="6"/>
      <c r="F56" s="6">
        <f>TOMEK!F61+MIRU!F29+ŁUKASZ!B61+BARTEK!F61+PIOTR!F61+KRZYSZTOF!F61</f>
        <v>0</v>
      </c>
      <c r="G56" s="6">
        <f>TOMEK!G61+MIRU!G29+ŁUKASZ!C61+BARTEK!G61+PIOTR!G61+KRZYSZTOF!G61+Artur!G61</f>
        <v>0</v>
      </c>
      <c r="H56" s="6">
        <f>TOMEK!H61+MIRU!H29+ŁUKASZ!D61+BARTEK!H61+PIOTR!H61+KRZYSZTOF!H61+Artur!H61</f>
        <v>0</v>
      </c>
      <c r="I56" s="6"/>
      <c r="J56" s="6">
        <f>TOMEK!B61+MIRU!B29+Artur!B61+BARTEK!B61+PIOTR!B61+KRZYSZTOF!B61</f>
        <v>0</v>
      </c>
      <c r="K56" s="6">
        <f>TOMEK!C61+MIRU!C29+Artur!C61+BARTEK!C61+PIOTR!C61+KRZYSZTOF!C61</f>
        <v>0</v>
      </c>
      <c r="L56" s="6">
        <f>TOMEK!D61+MIRU!D29+Artur!D61+BARTEK!D61+PIOTR!D61+KRZYSZTOF!D61</f>
        <v>0</v>
      </c>
      <c r="M56" s="6"/>
      <c r="N56" s="490">
        <f>TOMEK!N61+MIRU!N29+ŁUKASZ!J61+BARTEK!N61+PIOTR!N61+KRZYSZTOF!N61</f>
        <v>0</v>
      </c>
      <c r="O56" s="490">
        <f>TOMEK!O61+MIRU!O29+ŁUKASZ!K61+BARTEK!O61+PIOTR!O61+KRZYSZTOF!O61</f>
        <v>0</v>
      </c>
      <c r="P56" s="490">
        <f>TOMEK!P61+MIRU!P29+ŁUKASZ!L61+BARTEK!P61+PIOTR!P61+KRZYSZTOF!P61</f>
        <v>0</v>
      </c>
      <c r="Q56" s="6"/>
      <c r="R56" s="6">
        <f t="shared" si="12"/>
        <v>0</v>
      </c>
    </row>
    <row r="57" spans="1:20">
      <c r="A57" s="16" t="s">
        <v>216</v>
      </c>
      <c r="B57" s="6">
        <f>TOMEK!J62+MIRU!J30+ŁUKASZ!F62+BARTEK!J62+PIOTR!J62+KRZYSZTOF!J62</f>
        <v>0</v>
      </c>
      <c r="C57" s="6">
        <f>TOMEK!K62+MIRU!K30+ŁUKASZ!G62+BARTEK!K62+PIOTR!K62+KRZYSZTOF!K62</f>
        <v>2</v>
      </c>
      <c r="D57" s="6">
        <f>TOMEK!L62+MIRU!L30+ŁUKASZ!H62+BARTEK!L62+PIOTR!L62+KRZYSZTOF!L62</f>
        <v>2</v>
      </c>
      <c r="E57" s="6"/>
      <c r="F57" s="6">
        <f>TOMEK!F62+MIRU!F30+ŁUKASZ!B62+BARTEK!F62+PIOTR!F62+KRZYSZTOF!F62</f>
        <v>0</v>
      </c>
      <c r="G57" s="6">
        <f>TOMEK!G62+MIRU!G30+ŁUKASZ!C62+BARTEK!G62+PIOTR!G62+KRZYSZTOF!G62+Artur!G62</f>
        <v>0</v>
      </c>
      <c r="H57" s="6">
        <f>TOMEK!H62+MIRU!H30+ŁUKASZ!D62+BARTEK!H62+PIOTR!H62+KRZYSZTOF!H62+Artur!H62</f>
        <v>2</v>
      </c>
      <c r="I57" s="6"/>
      <c r="J57" s="6">
        <f>TOMEK!B62+MIRU!B30+Artur!B62+BARTEK!B62+PIOTR!B62+KRZYSZTOF!B62</f>
        <v>0</v>
      </c>
      <c r="K57" s="6">
        <f>TOMEK!C62+MIRU!C30+Artur!C62+BARTEK!C62+PIOTR!C62+KRZYSZTOF!C62</f>
        <v>2</v>
      </c>
      <c r="L57" s="6">
        <f>TOMEK!D62+MIRU!D30+Artur!D62+BARTEK!D62+PIOTR!D62+KRZYSZTOF!D62</f>
        <v>0</v>
      </c>
      <c r="M57" s="6"/>
      <c r="N57" s="490">
        <f>TOMEK!N62+MIRU!N30+ŁUKASZ!J62+BARTEK!N62+PIOTR!N62+KRZYSZTOF!N62</f>
        <v>0</v>
      </c>
      <c r="O57" s="490">
        <f>TOMEK!O62+MIRU!O30+ŁUKASZ!K62+BARTEK!O62+PIOTR!O62+KRZYSZTOF!O62</f>
        <v>0</v>
      </c>
      <c r="P57" s="490">
        <f>TOMEK!P62+MIRU!P30+ŁUKASZ!L62+BARTEK!P62+PIOTR!P62+KRZYSZTOF!P62</f>
        <v>0</v>
      </c>
      <c r="Q57" s="6"/>
      <c r="R57" s="6">
        <f t="shared" ref="R57" si="13">SUM(B57:P57)</f>
        <v>8</v>
      </c>
    </row>
    <row r="58" spans="1:20">
      <c r="A58" s="16" t="s">
        <v>247</v>
      </c>
      <c r="B58" s="6">
        <f>TOMEK!J63+MIRU!J31+ŁUKASZ!F63+BARTEK!J63+PIOTR!J63+KRZYSZTOF!J63</f>
        <v>0</v>
      </c>
      <c r="C58" s="6">
        <f>TOMEK!K63+MIRU!K31+ŁUKASZ!G63+BARTEK!K63+PIOTR!K63+KRZYSZTOF!K63</f>
        <v>0</v>
      </c>
      <c r="D58" s="6">
        <f>TOMEK!L63+MIRU!L31+ŁUKASZ!H63+BARTEK!L63+PIOTR!L63+KRZYSZTOF!L63</f>
        <v>0</v>
      </c>
      <c r="E58" s="6"/>
      <c r="F58" s="6">
        <f>TOMEK!F63+MIRU!F31+ŁUKASZ!B63+BARTEK!F63+PIOTR!F63+KRZYSZTOF!F63</f>
        <v>1</v>
      </c>
      <c r="G58" s="6">
        <f>TOMEK!G63+MIRU!G31+ŁUKASZ!C63+BARTEK!G63+PIOTR!G63+KRZYSZTOF!G63+Artur!G63</f>
        <v>0</v>
      </c>
      <c r="H58" s="6">
        <f>TOMEK!H63+MIRU!H31+ŁUKASZ!D63+BARTEK!H63+PIOTR!H63+KRZYSZTOF!H63+Artur!H63</f>
        <v>1</v>
      </c>
      <c r="I58" s="6"/>
      <c r="J58" s="6">
        <f>TOMEK!B63+MIRU!B31+Artur!B63+BARTEK!B63+PIOTR!B63+KRZYSZTOF!B63</f>
        <v>0</v>
      </c>
      <c r="K58" s="6">
        <f>TOMEK!C63+MIRU!C31+Artur!C63+BARTEK!C63+PIOTR!C63+KRZYSZTOF!C63</f>
        <v>1</v>
      </c>
      <c r="L58" s="6">
        <f>TOMEK!D63+MIRU!D31+Artur!D63+BARTEK!D63+PIOTR!D63+KRZYSZTOF!D63</f>
        <v>0</v>
      </c>
      <c r="M58" s="6"/>
      <c r="N58" s="490">
        <f>TOMEK!N63+MIRU!N31+ŁUKASZ!J63+BARTEK!N63+PIOTR!N63+KRZYSZTOF!N63</f>
        <v>0</v>
      </c>
      <c r="O58" s="490">
        <f>TOMEK!O63+MIRU!O31+ŁUKASZ!K63+BARTEK!O63+PIOTR!O63+KRZYSZTOF!O63</f>
        <v>0</v>
      </c>
      <c r="P58" s="490">
        <f>TOMEK!P63+MIRU!P31+ŁUKASZ!L63+BARTEK!P63+PIOTR!P63+KRZYSZTOF!P63</f>
        <v>0</v>
      </c>
      <c r="Q58" s="6"/>
      <c r="R58" s="6">
        <f t="shared" ref="R58" si="14">SUM(B58:P58)</f>
        <v>3</v>
      </c>
    </row>
    <row r="59" spans="1:20">
      <c r="A59" s="16" t="s">
        <v>25</v>
      </c>
      <c r="B59" s="6">
        <f>TOMEK!J64+MIRU!J32+ŁUKASZ!F64+BARTEK!J64+PIOTR!J64+KRZYSZTOF!J64</f>
        <v>0</v>
      </c>
      <c r="C59" s="6">
        <f>TOMEK!K64+MIRU!K32+ŁUKASZ!G64+BARTEK!K64+PIOTR!K64+KRZYSZTOF!K64</f>
        <v>0</v>
      </c>
      <c r="D59" s="6">
        <f>TOMEK!L64+MIRU!L32+ŁUKASZ!H64+BARTEK!L64+PIOTR!L64+KRZYSZTOF!L64</f>
        <v>0</v>
      </c>
      <c r="E59" s="6"/>
      <c r="F59" s="6">
        <f>TOMEK!F64+MIRU!F32+ŁUKASZ!B64+BARTEK!F64+PIOTR!F64+KRZYSZTOF!F64</f>
        <v>0</v>
      </c>
      <c r="G59" s="6">
        <f>TOMEK!G64+MIRU!G32+ŁUKASZ!C64+BARTEK!G64+PIOTR!G64+KRZYSZTOF!G64+Artur!G64</f>
        <v>0</v>
      </c>
      <c r="H59" s="6">
        <f>TOMEK!H64+MIRU!H32+ŁUKASZ!D64+BARTEK!H64+PIOTR!H64+KRZYSZTOF!H64+Artur!H64</f>
        <v>0</v>
      </c>
      <c r="I59" s="6"/>
      <c r="J59" s="6">
        <f>TOMEK!B64+MIRU!B32+Artur!B64+BARTEK!B64+PIOTR!B64+KRZYSZTOF!B64</f>
        <v>0</v>
      </c>
      <c r="K59" s="6">
        <f>TOMEK!C64+MIRU!C32+Artur!C64+BARTEK!C64+PIOTR!C64+KRZYSZTOF!C64</f>
        <v>0</v>
      </c>
      <c r="L59" s="6">
        <f>TOMEK!D64+MIRU!D32+Artur!D64+BARTEK!D64+PIOTR!D64+KRZYSZTOF!D64</f>
        <v>0</v>
      </c>
      <c r="M59" s="6"/>
      <c r="N59" s="490">
        <f>TOMEK!N64+MIRU!N32+ŁUKASZ!J64+BARTEK!N64+PIOTR!N64+KRZYSZTOF!N64</f>
        <v>0</v>
      </c>
      <c r="O59" s="490">
        <f>TOMEK!O64+MIRU!O32+ŁUKASZ!K64+BARTEK!O64+PIOTR!O64+KRZYSZTOF!O64</f>
        <v>0</v>
      </c>
      <c r="P59" s="490">
        <f>TOMEK!P64+MIRU!P32+ŁUKASZ!L64+BARTEK!P64+PIOTR!P64+KRZYSZTOF!P64</f>
        <v>0</v>
      </c>
      <c r="Q59" s="6"/>
      <c r="R59" s="6">
        <f t="shared" si="12"/>
        <v>0</v>
      </c>
    </row>
    <row r="60" spans="1:20">
      <c r="A60" s="16" t="s">
        <v>84</v>
      </c>
      <c r="B60" s="6">
        <f>TOMEK!J65+MIRU!J33+ŁUKASZ!F65+BARTEK!J65+PIOTR!J65+KRZYSZTOF!J65</f>
        <v>0</v>
      </c>
      <c r="C60" s="6">
        <f>TOMEK!K65+MIRU!K33+ŁUKASZ!G65+BARTEK!K65+PIOTR!K65+KRZYSZTOF!K65</f>
        <v>1</v>
      </c>
      <c r="D60" s="6">
        <f>TOMEK!L65+MIRU!L33+ŁUKASZ!H65+BARTEK!L65+PIOTR!L65+KRZYSZTOF!L65</f>
        <v>1</v>
      </c>
      <c r="E60" s="6"/>
      <c r="F60" s="6">
        <f>TOMEK!F65+MIRU!F33+ŁUKASZ!B65+BARTEK!F65+PIOTR!F65+KRZYSZTOF!F65</f>
        <v>0</v>
      </c>
      <c r="G60" s="6">
        <f>TOMEK!G65+MIRU!G33+ŁUKASZ!C65+BARTEK!G65+PIOTR!G65+KRZYSZTOF!G65+Artur!G65</f>
        <v>0</v>
      </c>
      <c r="H60" s="6">
        <f>TOMEK!H65+MIRU!H33+ŁUKASZ!D65+BARTEK!H65+PIOTR!H65+KRZYSZTOF!H65+Artur!H65</f>
        <v>3</v>
      </c>
      <c r="I60" s="6"/>
      <c r="J60" s="6">
        <f>TOMEK!B65+MIRU!B33+Artur!B65+BARTEK!B65+PIOTR!B65+KRZYSZTOF!B65</f>
        <v>6</v>
      </c>
      <c r="K60" s="6">
        <f>TOMEK!C65+MIRU!C33+Artur!C65+BARTEK!C65+PIOTR!C65+KRZYSZTOF!C65</f>
        <v>0</v>
      </c>
      <c r="L60" s="6">
        <f>TOMEK!D65+MIRU!D33+Artur!D65+BARTEK!D65+PIOTR!D65+KRZYSZTOF!D65</f>
        <v>0</v>
      </c>
      <c r="M60" s="6"/>
      <c r="N60" s="490">
        <f>TOMEK!N65+MIRU!N33+ŁUKASZ!J65+BARTEK!N65+PIOTR!N65+KRZYSZTOF!N65</f>
        <v>0</v>
      </c>
      <c r="O60" s="490">
        <f>TOMEK!O65+MIRU!O33+ŁUKASZ!K65+BARTEK!O65+PIOTR!O65+KRZYSZTOF!O65</f>
        <v>0</v>
      </c>
      <c r="P60" s="490">
        <f>TOMEK!P65+MIRU!P33+ŁUKASZ!L65+BARTEK!P65+PIOTR!P65+KRZYSZTOF!P65</f>
        <v>0</v>
      </c>
      <c r="Q60" s="6"/>
      <c r="R60" s="6">
        <f t="shared" si="12"/>
        <v>11</v>
      </c>
    </row>
    <row r="61" spans="1:20">
      <c r="A61" s="16" t="s">
        <v>35</v>
      </c>
      <c r="B61" s="6">
        <f>TOMEK!J66+MIRU!J34+ŁUKASZ!F66+BARTEK!J66+PIOTR!J66+KRZYSZTOF!J66</f>
        <v>0</v>
      </c>
      <c r="C61" s="6">
        <f>TOMEK!K66+MIRU!K34+ŁUKASZ!G66+BARTEK!K66+PIOTR!K66+KRZYSZTOF!K66</f>
        <v>0</v>
      </c>
      <c r="D61" s="6">
        <f>TOMEK!L66+MIRU!L34+ŁUKASZ!H66+BARTEK!L66+PIOTR!L66+KRZYSZTOF!L66</f>
        <v>0</v>
      </c>
      <c r="E61" s="6"/>
      <c r="F61" s="6">
        <f>TOMEK!F66+MIRU!F34+ŁUKASZ!B66+BARTEK!F66+PIOTR!F66+KRZYSZTOF!F66</f>
        <v>0</v>
      </c>
      <c r="G61" s="6">
        <f>TOMEK!G66+MIRU!G34+ŁUKASZ!C66+BARTEK!G66+PIOTR!G66+KRZYSZTOF!G66+Artur!G66</f>
        <v>0</v>
      </c>
      <c r="H61" s="6">
        <f>TOMEK!H66+MIRU!H34+ŁUKASZ!D66+BARTEK!H66+PIOTR!H66+KRZYSZTOF!H66+Artur!H66</f>
        <v>1</v>
      </c>
      <c r="I61" s="6"/>
      <c r="J61" s="6">
        <f>TOMEK!B66+MIRU!B34+Artur!B66+BARTEK!B66+PIOTR!B66+KRZYSZTOF!B66</f>
        <v>0</v>
      </c>
      <c r="K61" s="6">
        <f>TOMEK!C66+MIRU!C34+Artur!C66+BARTEK!C66+PIOTR!C66+KRZYSZTOF!C66</f>
        <v>0</v>
      </c>
      <c r="L61" s="6">
        <f>TOMEK!D66+MIRU!D34+Artur!D66+BARTEK!D66+PIOTR!D66+KRZYSZTOF!D66</f>
        <v>0</v>
      </c>
      <c r="M61" s="6"/>
      <c r="N61" s="490">
        <f>TOMEK!N66+MIRU!N34+ŁUKASZ!J66+BARTEK!N66+PIOTR!N66+KRZYSZTOF!N66</f>
        <v>0</v>
      </c>
      <c r="O61" s="490">
        <f>TOMEK!O66+MIRU!O34+ŁUKASZ!K66+BARTEK!O66+PIOTR!O66+KRZYSZTOF!O66</f>
        <v>0</v>
      </c>
      <c r="P61" s="490">
        <f>TOMEK!P66+MIRU!P34+ŁUKASZ!L66+BARTEK!P66+PIOTR!P66+KRZYSZTOF!P66</f>
        <v>0</v>
      </c>
      <c r="Q61" s="6"/>
      <c r="R61" s="6">
        <f t="shared" si="12"/>
        <v>1</v>
      </c>
    </row>
    <row r="62" spans="1:20">
      <c r="A62" s="16" t="s">
        <v>26</v>
      </c>
      <c r="B62" s="6">
        <f>SUM(B49:B61)</f>
        <v>8</v>
      </c>
      <c r="C62" s="6">
        <f>SUM(C49:C61)</f>
        <v>9</v>
      </c>
      <c r="D62" s="6">
        <f>SUM(D49:D61)</f>
        <v>18</v>
      </c>
      <c r="E62" s="6"/>
      <c r="F62" s="6">
        <f>TOMEK!F67+MIRU!F35+ŁUKASZ!B67+BARTEK!F67+PIOTR!F67+KRZYSZTOF!F67</f>
        <v>11</v>
      </c>
      <c r="G62" s="6">
        <f>TOMEK!G67+MIRU!G35+ŁUKASZ!C67+BARTEK!G67+PIOTR!G67+KRZYSZTOF!G67+Artur!G67</f>
        <v>8</v>
      </c>
      <c r="H62" s="6">
        <f>TOMEK!H67+MIRU!H35+ŁUKASZ!D67+BARTEK!H67+PIOTR!H67+KRZYSZTOF!H67+Artur!H67</f>
        <v>10</v>
      </c>
      <c r="I62" s="6"/>
      <c r="J62" s="6">
        <f>TOMEK!B67+MIRU!B35+Artur!B67+BARTEK!B67+PIOTR!B67+KRZYSZTOF!B67</f>
        <v>10</v>
      </c>
      <c r="K62" s="6">
        <f>TOMEK!C67+MIRU!C35+Artur!C67+BARTEK!C67+PIOTR!C67+KRZYSZTOF!C67</f>
        <v>9</v>
      </c>
      <c r="L62" s="6">
        <f>TOMEK!D67+MIRU!D35+Artur!D67+BARTEK!D67+PIOTR!D67+KRZYSZTOF!D67</f>
        <v>0</v>
      </c>
      <c r="M62" s="6"/>
      <c r="N62" s="490">
        <f>TOMEK!N67+MIRU!N35+ŁUKASZ!J67+BARTEK!N67+PIOTR!N67+KRZYSZTOF!N67</f>
        <v>0</v>
      </c>
      <c r="O62" s="490">
        <f>TOMEK!O67+MIRU!O35+ŁUKASZ!K67+BARTEK!O67+PIOTR!O67+KRZYSZTOF!O67</f>
        <v>0</v>
      </c>
      <c r="P62" s="490">
        <f>TOMEK!P67+MIRU!P35+ŁUKASZ!L67+BARTEK!P67+PIOTR!P67+KRZYSZTOF!P67</f>
        <v>0</v>
      </c>
      <c r="Q62" s="6"/>
      <c r="R62" s="6">
        <f>SUM(R49:R61)</f>
        <v>83</v>
      </c>
      <c r="T62" s="209"/>
    </row>
    <row r="63" spans="1:20" ht="13.5" thickBot="1">
      <c r="D63" s="12">
        <f>SUM(B62:D62)</f>
        <v>35</v>
      </c>
      <c r="H63" s="12">
        <f>SUM(F62:H62)</f>
        <v>29</v>
      </c>
      <c r="L63" s="12">
        <f>SUM(J62:L62)</f>
        <v>19</v>
      </c>
      <c r="N63" s="491"/>
      <c r="O63" s="491"/>
      <c r="P63" s="491">
        <f>SUM(N62:P62)</f>
        <v>0</v>
      </c>
      <c r="Q63" s="12">
        <f>SUM(D63:P63)</f>
        <v>83</v>
      </c>
    </row>
    <row r="64" spans="1:20" ht="13.5" thickBot="1">
      <c r="A64" s="179" t="s">
        <v>115</v>
      </c>
      <c r="B64" s="180" t="s">
        <v>1</v>
      </c>
      <c r="C64" s="180" t="s">
        <v>2</v>
      </c>
      <c r="D64" s="180" t="s">
        <v>3</v>
      </c>
      <c r="E64" s="180" t="s">
        <v>186</v>
      </c>
      <c r="F64" s="180" t="s">
        <v>4</v>
      </c>
      <c r="G64" s="180" t="s">
        <v>5</v>
      </c>
      <c r="H64" s="180" t="s">
        <v>6</v>
      </c>
      <c r="I64" s="180"/>
      <c r="J64" s="180" t="s">
        <v>7</v>
      </c>
      <c r="K64" s="180" t="s">
        <v>8</v>
      </c>
      <c r="L64" s="180" t="s">
        <v>9</v>
      </c>
      <c r="M64" s="180"/>
      <c r="N64" s="180" t="s">
        <v>116</v>
      </c>
      <c r="O64" s="180" t="s">
        <v>11</v>
      </c>
      <c r="P64" s="190" t="s">
        <v>12</v>
      </c>
      <c r="Q64" s="190"/>
      <c r="R64" s="169" t="s">
        <v>117</v>
      </c>
    </row>
    <row r="65" spans="1:20" ht="13.5" thickTop="1">
      <c r="A65" s="181" t="s">
        <v>118</v>
      </c>
      <c r="B65" s="191">
        <f>TOMEK!J70+MIRU!J38+ŁUKASZ!F70+BARTEK!J70+PIOTR!J70+KRZYSZTOF!J70</f>
        <v>6</v>
      </c>
      <c r="C65" s="191">
        <f>TOMEK!K70+MIRU!K38+ŁUKASZ!G70+BARTEK!K70+PIOTR!K70+KRZYSZTOF!K70</f>
        <v>12</v>
      </c>
      <c r="D65" s="191">
        <f>TOMEK!L70+MIRU!L38+ŁUKASZ!H70+BARTEK!L70+PIOTR!L70+KRZYSZTOF!L70</f>
        <v>12</v>
      </c>
      <c r="E65" s="191">
        <f>SUM(B65:D65)</f>
        <v>30</v>
      </c>
      <c r="F65" s="191">
        <f>TOMEK!F70+MIRU!F38+ŁUKASZ!B70+BARTEK!F70+PIOTR!F70+KRZYSZTOF!F70</f>
        <v>10</v>
      </c>
      <c r="G65" s="191">
        <f>TOMEK!G70+MIRU!G38+ŁUKASZ!C70+BARTEK!G70+PIOTR!G70+KRZYSZTOF!G70+Artur!G70</f>
        <v>8</v>
      </c>
      <c r="H65" s="191">
        <f>TOMEK!H70+MIRU!H38+ŁUKASZ!D70+BARTEK!H70+PIOTR!H70+KRZYSZTOF!H70+Artur!H70</f>
        <v>10</v>
      </c>
      <c r="I65" s="191"/>
      <c r="J65" s="191">
        <f>TOMEK!B70+MIRU!B38+ŁUKASZ!N70+BARTEK!B70+PIOTR!B70+KRZYSZTOF!B70</f>
        <v>6</v>
      </c>
      <c r="K65" s="191">
        <f>TOMEK!C70+MIRU!C38+ŁUKASZ!O70+BARTEK!C70+PIOTR!C70+KRZYSZTOF!C70</f>
        <v>11</v>
      </c>
      <c r="L65" s="191">
        <f>TOMEK!D70+MIRU!D38+ŁUKASZ!P70+BARTEK!D70+PIOTR!D70+KRZYSZTOF!D70</f>
        <v>0</v>
      </c>
      <c r="M65" s="191"/>
      <c r="N65" s="191">
        <f>TOMEK!N70+MIRU!N38+ŁUKASZ!J70+BARTEK!N70+PIOTR!N70+KRZYSZTOF!N70</f>
        <v>0</v>
      </c>
      <c r="O65" s="191">
        <f>TOMEK!O70+MIRU!O38+ŁUKASZ!K70+BARTEK!O70+PIOTR!O70+KRZYSZTOF!O70</f>
        <v>0</v>
      </c>
      <c r="P65" s="191">
        <f>TOMEK!P70+MIRU!P38+ŁUKASZ!L70+BARTEK!P70+PIOTR!P70+KRZYSZTOF!P70</f>
        <v>0</v>
      </c>
      <c r="Q65" s="197"/>
      <c r="R65" s="188">
        <f>SUM(B65:P65)</f>
        <v>105</v>
      </c>
      <c r="T65" s="71"/>
    </row>
    <row r="66" spans="1:20">
      <c r="A66" s="182" t="s">
        <v>119</v>
      </c>
      <c r="B66" s="191">
        <f>TOMEK!J71+MIRU!J39+ŁUKASZ!F71+BARTEK!J71+PIOTR!J71+KRZYSZTOF!J71</f>
        <v>6</v>
      </c>
      <c r="C66" s="191">
        <f>TOMEK!K71+MIRU!K39+ŁUKASZ!G71+BARTEK!K71+PIOTR!K71+KRZYSZTOF!K71</f>
        <v>6</v>
      </c>
      <c r="D66" s="191">
        <f>TOMEK!L71+MIRU!L39+ŁUKASZ!H71+BARTEK!L71+PIOTR!L71+KRZYSZTOF!L71</f>
        <v>2</v>
      </c>
      <c r="E66" s="191">
        <f>SUM(B66:D66)</f>
        <v>14</v>
      </c>
      <c r="F66" s="191">
        <f>TOMEK!F71+MIRU!F39+ŁUKASZ!B71+BARTEK!F71+PIOTR!F71+KRZYSZTOF!F71</f>
        <v>2</v>
      </c>
      <c r="G66" s="191">
        <f>TOMEK!G71+MIRU!G39+ŁUKASZ!C71+BARTEK!G71+PIOTR!G71+KRZYSZTOF!G71+Artur!G71</f>
        <v>2</v>
      </c>
      <c r="H66" s="191">
        <f>TOMEK!H71+MIRU!H39+ŁUKASZ!D71+BARTEK!H71+PIOTR!H71+KRZYSZTOF!H71+Artur!H71</f>
        <v>1</v>
      </c>
      <c r="I66" s="191"/>
      <c r="J66" s="191">
        <f>TOMEK!B71+MIRU!B39+ŁUKASZ!N71+BARTEK!B71+PIOTR!B71+KRZYSZTOF!B71</f>
        <v>3</v>
      </c>
      <c r="K66" s="191">
        <f>TOMEK!C71+MIRU!C39+ŁUKASZ!O71+BARTEK!C71+PIOTR!C71+KRZYSZTOF!C71</f>
        <v>3</v>
      </c>
      <c r="L66" s="191">
        <f>TOMEK!D71+MIRU!D39+ŁUKASZ!P71+BARTEK!D71+PIOTR!D71+KRZYSZTOF!D71</f>
        <v>0</v>
      </c>
      <c r="M66" s="191"/>
      <c r="N66" s="191">
        <f>TOMEK!N71+MIRU!N39+ŁUKASZ!J71+BARTEK!N71+PIOTR!N71+KRZYSZTOF!N71</f>
        <v>0</v>
      </c>
      <c r="O66" s="191">
        <f>TOMEK!O71+MIRU!O39+ŁUKASZ!K71+BARTEK!O71+PIOTR!O71+KRZYSZTOF!O71</f>
        <v>0</v>
      </c>
      <c r="P66" s="191">
        <f>TOMEK!P71+MIRU!P39+ŁUKASZ!L71+BARTEK!P71+PIOTR!P71+KRZYSZTOF!P71</f>
        <v>0</v>
      </c>
      <c r="Q66" s="197"/>
      <c r="R66" s="188">
        <f>SUM(B66:P66)</f>
        <v>39</v>
      </c>
      <c r="T66" s="71"/>
    </row>
    <row r="67" spans="1:20">
      <c r="A67" s="182" t="s">
        <v>120</v>
      </c>
      <c r="B67" s="191">
        <f>TOMEK!J72+MIRU!J40+ŁUKASZ!F72+BARTEK!J72+PIOTR!J72+KRZYSZTOF!J72</f>
        <v>990</v>
      </c>
      <c r="C67" s="191">
        <f>TOMEK!K72+MIRU!K40+ŁUKASZ!G72+BARTEK!K72+PIOTR!K72+KRZYSZTOF!K72</f>
        <v>1025</v>
      </c>
      <c r="D67" s="191">
        <f>TOMEK!L72+MIRU!L40+ŁUKASZ!H72+BARTEK!L72+PIOTR!L72+KRZYSZTOF!L72</f>
        <v>1045</v>
      </c>
      <c r="E67" s="191"/>
      <c r="F67" s="191">
        <f>TOMEK!F72+MIRU!F40+ŁUKASZ!B72+BARTEK!F72+PIOTR!F72+KRZYSZTOF!F72</f>
        <v>1072</v>
      </c>
      <c r="G67" s="191">
        <f>TOMEK!G72+MIRU!G40+ŁUKASZ!C72+BARTEK!G72+PIOTR!G72+KRZYSZTOF!G72+Artur!G72</f>
        <v>1101</v>
      </c>
      <c r="H67" s="191">
        <f>TOMEK!H72+MIRU!H40+ŁUKASZ!D72+BARTEK!H72+PIOTR!H72+KRZYSZTOF!H72+Artur!H72</f>
        <v>1090</v>
      </c>
      <c r="I67" s="191"/>
      <c r="J67" s="191">
        <f>TOMEK!B72+MIRU!B40+ŁUKASZ!N72+BARTEK!B72+PIOTR!B72+KRZYSZTOF!B72</f>
        <v>1031</v>
      </c>
      <c r="K67" s="191">
        <f>TOMEK!C72+MIRU!C40+ŁUKASZ!O72+BARTEK!C72+PIOTR!C72+KRZYSZTOF!C72</f>
        <v>1053</v>
      </c>
      <c r="L67" s="191">
        <f>TOMEK!D72+MIRU!D40+ŁUKASZ!P72+BARTEK!D72+PIOTR!D72+KRZYSZTOF!D72</f>
        <v>0</v>
      </c>
      <c r="M67" s="191"/>
      <c r="N67" s="191">
        <f>TOMEK!N72+MIRU!N40+ŁUKASZ!J72+BARTEK!N72+PIOTR!N72+KRZYSZTOF!N72</f>
        <v>0</v>
      </c>
      <c r="O67" s="191">
        <f>TOMEK!O72+MIRU!O40+ŁUKASZ!K72+BARTEK!O72+PIOTR!O72+KRZYSZTOF!O72</f>
        <v>0</v>
      </c>
      <c r="P67" s="191">
        <f>TOMEK!P72+MIRU!P40+ŁUKASZ!L72+BARTEK!P72+PIOTR!P72+KRZYSZTOF!P72</f>
        <v>0</v>
      </c>
      <c r="Q67" s="195"/>
      <c r="R67" s="189"/>
      <c r="T67" s="71"/>
    </row>
    <row r="68" spans="1:20">
      <c r="A68" s="182" t="s">
        <v>121</v>
      </c>
      <c r="B68" s="191">
        <f>TOMEK!J73+MIRU!J41+ŁUKASZ!F73+BARTEK!J73+PIOTR!J73+KRZYSZTOF!J73</f>
        <v>184</v>
      </c>
      <c r="C68" s="191">
        <f>TOMEK!K73+MIRU!K41+ŁUKASZ!G73+BARTEK!K73+PIOTR!K73+KRZYSZTOF!K73</f>
        <v>165</v>
      </c>
      <c r="D68" s="191">
        <f>TOMEK!L73+MIRU!L41+ŁUKASZ!H73+BARTEK!L73+PIOTR!L73+KRZYSZTOF!L73</f>
        <v>177</v>
      </c>
      <c r="E68" s="191"/>
      <c r="F68" s="191">
        <f>TOMEK!F73+MIRU!F41+ŁUKASZ!B73+BARTEK!F73+PIOTR!F73+KRZYSZTOF!F73</f>
        <v>181</v>
      </c>
      <c r="G68" s="191">
        <f>TOMEK!G73+MIRU!G41+ŁUKASZ!C73+BARTEK!G73+PIOTR!G73+KRZYSZTOF!G73+Artur!G73</f>
        <v>173</v>
      </c>
      <c r="H68" s="191">
        <f>TOMEK!H73+MIRU!H41+ŁUKASZ!D73+BARTEK!H73+PIOTR!H73+KRZYSZTOF!H73+Artur!H73</f>
        <v>131</v>
      </c>
      <c r="I68" s="191"/>
      <c r="J68" s="191">
        <f>TOMEK!B73+MIRU!B41+ŁUKASZ!N73+BARTEK!B73+PIOTR!B73+KRZYSZTOF!B73</f>
        <v>136</v>
      </c>
      <c r="K68" s="191">
        <f>TOMEK!C73+MIRU!C41+ŁUKASZ!O73+BARTEK!C73+PIOTR!C73+KRZYSZTOF!C73</f>
        <v>129</v>
      </c>
      <c r="L68" s="191">
        <f>TOMEK!D73+MIRU!D41+ŁUKASZ!P73+BARTEK!D73+PIOTR!D73+KRZYSZTOF!D73</f>
        <v>0</v>
      </c>
      <c r="M68" s="191"/>
      <c r="N68" s="191">
        <f>TOMEK!N73+MIRU!N41+ŁUKASZ!J73+BARTEK!N73+PIOTR!N73+KRZYSZTOF!N73</f>
        <v>0</v>
      </c>
      <c r="O68" s="191">
        <f>TOMEK!O73+MIRU!O41+ŁUKASZ!K73+BARTEK!O73+PIOTR!O73+KRZYSZTOF!O73</f>
        <v>0</v>
      </c>
      <c r="P68" s="191">
        <f>TOMEK!P73+MIRU!P41+ŁUKASZ!L73+BARTEK!P73+PIOTR!P73+KRZYSZTOF!P73</f>
        <v>0</v>
      </c>
      <c r="Q68" s="195"/>
      <c r="R68" s="189"/>
      <c r="T68" s="71"/>
    </row>
    <row r="69" spans="1:20">
      <c r="A69" s="182" t="s">
        <v>182</v>
      </c>
      <c r="B69" s="192">
        <f t="shared" ref="B69:O69" si="15">SUM(B67:B68)</f>
        <v>1174</v>
      </c>
      <c r="C69" s="192">
        <f t="shared" si="15"/>
        <v>1190</v>
      </c>
      <c r="D69" s="192">
        <f t="shared" si="15"/>
        <v>1222</v>
      </c>
      <c r="E69" s="192"/>
      <c r="F69" s="192">
        <f t="shared" si="15"/>
        <v>1253</v>
      </c>
      <c r="G69" s="192">
        <f t="shared" si="15"/>
        <v>1274</v>
      </c>
      <c r="H69" s="192">
        <f t="shared" si="15"/>
        <v>1221</v>
      </c>
      <c r="I69" s="192"/>
      <c r="J69" s="192">
        <f t="shared" si="15"/>
        <v>1167</v>
      </c>
      <c r="K69" s="192">
        <f t="shared" si="15"/>
        <v>1182</v>
      </c>
      <c r="L69" s="192">
        <f t="shared" si="15"/>
        <v>0</v>
      </c>
      <c r="M69" s="192"/>
      <c r="N69" s="192">
        <f t="shared" si="15"/>
        <v>0</v>
      </c>
      <c r="O69" s="192">
        <f t="shared" si="15"/>
        <v>0</v>
      </c>
      <c r="P69" s="192">
        <f>SUM(P67:P68)</f>
        <v>0</v>
      </c>
      <c r="Q69" s="253"/>
      <c r="R69" s="170"/>
      <c r="T69" s="71"/>
    </row>
    <row r="70" spans="1:20">
      <c r="A70" s="182" t="s">
        <v>122</v>
      </c>
      <c r="B70" s="191">
        <f>TOMEK!J75+MIRU!J43+ŁUKASZ!F75+BARTEK!J75+PIOTR!J75+KRZYSZTOF!J75</f>
        <v>1360</v>
      </c>
      <c r="C70" s="191">
        <f>TOMEK!K75+MIRU!K43+ŁUKASZ!G75+BARTEK!K75+PIOTR!K75+KRZYSZTOF!K75</f>
        <v>1271</v>
      </c>
      <c r="D70" s="191">
        <f>TOMEK!L75+MIRU!L43+ŁUKASZ!H75+BARTEK!L75+PIOTR!L75+KRZYSZTOF!L75</f>
        <v>1298</v>
      </c>
      <c r="E70" s="191"/>
      <c r="F70" s="191">
        <f>TOMEK!F75+MIRU!F43+ŁUKASZ!B75+BARTEK!F75+PIOTR!F75+KRZYSZTOF!F75</f>
        <v>1313</v>
      </c>
      <c r="G70" s="191">
        <f>TOMEK!G75+MIRU!G43+ŁUKASZ!C75+BARTEK!G75+PIOTR!G75+KRZYSZTOF!G75+Artur!G75</f>
        <v>1328</v>
      </c>
      <c r="H70" s="191">
        <f>TOMEK!H75+MIRU!H43+ŁUKASZ!D75+BARTEK!H75+PIOTR!H75+KRZYSZTOF!H75+Artur!H75</f>
        <v>1267</v>
      </c>
      <c r="I70" s="191"/>
      <c r="J70" s="191">
        <f>TOMEK!B75+MIRU!B43+ŁUKASZ!N75+BARTEK!B75+PIOTR!B75+KRZYSZTOF!B75</f>
        <v>1210</v>
      </c>
      <c r="K70" s="191">
        <f>TOMEK!C75+MIRU!C43+ŁUKASZ!O75+BARTEK!C75+PIOTR!C75+KRZYSZTOF!C75</f>
        <v>1229</v>
      </c>
      <c r="L70" s="191">
        <f>TOMEK!D75+MIRU!D43+ŁUKASZ!P75+BARTEK!D75+PIOTR!D75+KRZYSZTOF!D75</f>
        <v>0</v>
      </c>
      <c r="M70" s="191"/>
      <c r="N70" s="191">
        <f>TOMEK!N75+MIRU!N43+ŁUKASZ!J75+BARTEK!N75+PIOTR!N75+KRZYSZTOF!N75</f>
        <v>0</v>
      </c>
      <c r="O70" s="191">
        <f>TOMEK!O75+MIRU!O43+ŁUKASZ!K75+BARTEK!O75+PIOTR!O75+KRZYSZTOF!O75</f>
        <v>0</v>
      </c>
      <c r="P70" s="191">
        <f>TOMEK!P75+MIRU!P43+ŁUKASZ!L75+BARTEK!P75+PIOTR!P75+KRZYSZTOF!P75</f>
        <v>0</v>
      </c>
      <c r="Q70" s="197"/>
      <c r="R70" s="188">
        <f>SUM(B70:P70)</f>
        <v>10276</v>
      </c>
      <c r="T70" s="71"/>
    </row>
    <row r="71" spans="1:20" ht="13.5" thickBot="1">
      <c r="A71" s="184" t="s">
        <v>123</v>
      </c>
      <c r="B71" s="191">
        <f>TOMEK!J76+MIRU!J44+ŁUKASZ!F76+BARTEK!J76+PIOTR!J76+KRZYSZTOF!J76</f>
        <v>8</v>
      </c>
      <c r="C71" s="191">
        <f>TOMEK!K76+MIRU!K44+ŁUKASZ!G76+BARTEK!K76+PIOTR!K76+KRZYSZTOF!K76</f>
        <v>9</v>
      </c>
      <c r="D71" s="191">
        <f>TOMEK!L76+MIRU!L44+ŁUKASZ!H76+BARTEK!L76+PIOTR!L76+KRZYSZTOF!L76</f>
        <v>18</v>
      </c>
      <c r="E71" s="191">
        <f>SUM(B71:D71)</f>
        <v>35</v>
      </c>
      <c r="F71" s="191">
        <f>TOMEK!F76+MIRU!F44+ŁUKASZ!B76+BARTEK!F76+PIOTR!F76+KRZYSZTOF!F76</f>
        <v>11</v>
      </c>
      <c r="G71" s="191">
        <f>TOMEK!G76+MIRU!G44+ŁUKASZ!C76+BARTEK!G76+PIOTR!G76+KRZYSZTOF!G76+Artur!G76</f>
        <v>8</v>
      </c>
      <c r="H71" s="191">
        <f>TOMEK!H76+MIRU!H44+ŁUKASZ!D76+BARTEK!H76+PIOTR!H76+KRZYSZTOF!H76+Artur!H76</f>
        <v>10</v>
      </c>
      <c r="I71" s="191">
        <f>SUM(F71:H71)</f>
        <v>29</v>
      </c>
      <c r="J71" s="191">
        <f>TOMEK!B76+MIRU!B44+Artur!B76+BARTEK!B76+PIOTR!B76+KRZYSZTOF!B76</f>
        <v>10</v>
      </c>
      <c r="K71" s="191">
        <f>TOMEK!C76+MIRU!C44+Artur!C76+BARTEK!C76+PIOTR!C76+KRZYSZTOF!C76</f>
        <v>9</v>
      </c>
      <c r="L71" s="191">
        <f>TOMEK!D76+MIRU!D44+ŁUKASZ!P76+BARTEK!D76+PIOTR!D76+KRZYSZTOF!D76</f>
        <v>0</v>
      </c>
      <c r="M71" s="191">
        <f>SUM(J71:L71)</f>
        <v>19</v>
      </c>
      <c r="N71" s="191">
        <f>TOMEK!N76+MIRU!N44+ŁUKASZ!J76+BARTEK!N76+PIOTR!N76+KRZYSZTOF!N76</f>
        <v>0</v>
      </c>
      <c r="O71" s="191">
        <f>TOMEK!O76+MIRU!O44+ŁUKASZ!K76+BARTEK!O76+PIOTR!O76+KRZYSZTOF!O76</f>
        <v>0</v>
      </c>
      <c r="P71" s="191">
        <f>TOMEK!P76+MIRU!P44+ŁUKASZ!L76+BARTEK!P76+PIOTR!P76+KRZYSZTOF!P76</f>
        <v>0</v>
      </c>
      <c r="Q71" s="191">
        <f>SUM(N71:P71)</f>
        <v>0</v>
      </c>
      <c r="R71" s="188">
        <f>E71+I71+M71+Q71</f>
        <v>83</v>
      </c>
      <c r="T71" s="71"/>
    </row>
    <row r="72" spans="1:20" ht="13.5" thickTop="1">
      <c r="A72" s="185" t="s">
        <v>185</v>
      </c>
      <c r="B72" s="191">
        <f>TOMEK!J77+MIRU!J45+ŁUKASZ!F77+BARTEK!J77+PIOTR!J77+KRZYSZTOF!J77</f>
        <v>125</v>
      </c>
      <c r="C72" s="191">
        <f>TOMEK!K77+MIRU!K45+ŁUKASZ!G77+BARTEK!K77+PIOTR!K77+KRZYSZTOF!K77</f>
        <v>158</v>
      </c>
      <c r="D72" s="191">
        <f>TOMEK!L77+MIRU!L45+ŁUKASZ!H77+BARTEK!L77+PIOTR!L77+KRZYSZTOF!L77</f>
        <v>167</v>
      </c>
      <c r="E72" s="191">
        <f>SUM(B72:D72)</f>
        <v>450</v>
      </c>
      <c r="F72" s="191">
        <f>TOMEK!F77+MIRU!F45+ŁUKASZ!B77+BARTEK!F77+PIOTR!F77+KRZYSZTOF!F77</f>
        <v>112</v>
      </c>
      <c r="G72" s="191">
        <f>TOMEK!G77+MIRU!G45+ŁUKASZ!C77+BARTEK!G77+PIOTR!G77+KRZYSZTOF!G77+Artur!G77</f>
        <v>136</v>
      </c>
      <c r="H72" s="191">
        <f>TOMEK!H77+MIRU!H45+ŁUKASZ!D77+BARTEK!H77+PIOTR!H77+KRZYSZTOF!H77+Artur!H77</f>
        <v>124</v>
      </c>
      <c r="I72" s="191">
        <f>SUM(F72:H72)</f>
        <v>372</v>
      </c>
      <c r="J72" s="191">
        <f>TOMEK!B77+MIRU!B45+ŁUKASZ!N77+BARTEK!B77+PIOTR!B77+KRZYSZTOF!B77</f>
        <v>92</v>
      </c>
      <c r="K72" s="191">
        <f>TOMEK!C77+MIRU!C45+ŁUKASZ!O77+BARTEK!C77+PIOTR!C77+KRZYSZTOF!C77</f>
        <v>121</v>
      </c>
      <c r="L72" s="191">
        <f>TOMEK!D77+MIRU!D45+ŁUKASZ!P77+BARTEK!D77+PIOTR!D77+KRZYSZTOF!D77</f>
        <v>0</v>
      </c>
      <c r="M72" s="191">
        <f>SUM(J72:L72)</f>
        <v>213</v>
      </c>
      <c r="N72" s="191">
        <f>TOMEK!N77+MIRU!N45+ŁUKASZ!J77+BARTEK!N77+PIOTR!N77+KRZYSZTOF!N77</f>
        <v>0</v>
      </c>
      <c r="O72" s="191">
        <f>TOMEK!O77+MIRU!O45+ŁUKASZ!K77+BARTEK!O77+PIOTR!O77+KRZYSZTOF!O77</f>
        <v>0</v>
      </c>
      <c r="P72" s="191">
        <f>TOMEK!P77+MIRU!P45+ŁUKASZ!L77+BARTEK!P77+PIOTR!P77+KRZYSZTOF!P77</f>
        <v>0</v>
      </c>
      <c r="Q72" s="191">
        <f>SUM(N72:P72)</f>
        <v>0</v>
      </c>
      <c r="R72" s="188">
        <f>E72+I72+M72+Q72</f>
        <v>1035</v>
      </c>
      <c r="T72" s="71"/>
    </row>
    <row r="73" spans="1:20">
      <c r="A73" s="182" t="s">
        <v>124</v>
      </c>
      <c r="B73" s="191">
        <f>TOMEK!J78+MIRU!J46+ŁUKASZ!F78+BARTEK!J78+PIOTR!J78+KRZYSZTOF!J78</f>
        <v>57</v>
      </c>
      <c r="C73" s="191">
        <f>TOMEK!K78+MIRU!K46+ŁUKASZ!G78+BARTEK!K78+PIOTR!K78+KRZYSZTOF!K78</f>
        <v>72</v>
      </c>
      <c r="D73" s="191">
        <f>TOMEK!L78+MIRU!L46+ŁUKASZ!H78+BARTEK!L78+PIOTR!L78+KRZYSZTOF!L78</f>
        <v>89</v>
      </c>
      <c r="E73" s="191">
        <f>SUM(B73:D73)</f>
        <v>218</v>
      </c>
      <c r="F73" s="191">
        <f>TOMEK!F78+MIRU!F46+ŁUKASZ!B78+BARTEK!F78+PIOTR!F78+KRZYSZTOF!F78</f>
        <v>71</v>
      </c>
      <c r="G73" s="191">
        <f>TOMEK!G78+MIRU!G46+ŁUKASZ!C78+BARTEK!G78+PIOTR!G78+KRZYSZTOF!G78+Artur!G78</f>
        <v>84</v>
      </c>
      <c r="H73" s="191">
        <f>TOMEK!H78+MIRU!H46+ŁUKASZ!D78+BARTEK!H78+PIOTR!H78+KRZYSZTOF!H78+Artur!H78</f>
        <v>57</v>
      </c>
      <c r="I73" s="191">
        <f>SUM(F73:H73)</f>
        <v>212</v>
      </c>
      <c r="J73" s="191">
        <f>TOMEK!B78+MIRU!B46+ŁUKASZ!N78+BARTEK!B78+PIOTR!B78+KRZYSZTOF!B78</f>
        <v>46</v>
      </c>
      <c r="K73" s="191">
        <f>TOMEK!C78+MIRU!C46+ŁUKASZ!O78+BARTEK!C78+PIOTR!C78+KRZYSZTOF!C78</f>
        <v>46</v>
      </c>
      <c r="L73" s="191">
        <f>TOMEK!D78+MIRU!D46+ŁUKASZ!P78+BARTEK!D78+PIOTR!D78+KRZYSZTOF!D78</f>
        <v>0</v>
      </c>
      <c r="M73" s="191">
        <f>SUM(J73:L73)</f>
        <v>92</v>
      </c>
      <c r="N73" s="191">
        <f>TOMEK!N78+MIRU!N46+ŁUKASZ!J78+BARTEK!N78+PIOTR!N78+KRZYSZTOF!N78</f>
        <v>0</v>
      </c>
      <c r="O73" s="191">
        <f>TOMEK!O78+MIRU!O46+ŁUKASZ!K78+BARTEK!O78+PIOTR!O78+KRZYSZTOF!O78</f>
        <v>0</v>
      </c>
      <c r="P73" s="191">
        <f>TOMEK!P78+MIRU!P46+ŁUKASZ!L78+BARTEK!P78+PIOTR!P78+KRZYSZTOF!P78</f>
        <v>0</v>
      </c>
      <c r="Q73" s="191">
        <f>SUM(N73:P73)</f>
        <v>0</v>
      </c>
      <c r="R73" s="188">
        <f>E73+I73+M73+Q73</f>
        <v>522</v>
      </c>
      <c r="T73" s="71"/>
    </row>
    <row r="74" spans="1:20">
      <c r="A74" s="182" t="s">
        <v>125</v>
      </c>
      <c r="B74" s="191">
        <f>TOMEK!J79+MIRU!J47+ŁUKASZ!F79+BARTEK!J79+PIOTR!J79+KRZYSZTOF!J79</f>
        <v>47</v>
      </c>
      <c r="C74" s="191">
        <f>TOMEK!K79+MIRU!K47+ŁUKASZ!G79+BARTEK!K79+PIOTR!K79+KRZYSZTOF!K79</f>
        <v>48</v>
      </c>
      <c r="D74" s="191">
        <f>TOMEK!L79+MIRU!L47+ŁUKASZ!H79+BARTEK!L79+PIOTR!L79+KRZYSZTOF!L79</f>
        <v>57</v>
      </c>
      <c r="E74" s="191">
        <f>SUM(B74:D74)</f>
        <v>152</v>
      </c>
      <c r="F74" s="191">
        <f>TOMEK!F79+MIRU!F47+ŁUKASZ!B79+BARTEK!F79+PIOTR!F79+KRZYSZTOF!F79</f>
        <v>45</v>
      </c>
      <c r="G74" s="191">
        <f>TOMEK!G79+MIRU!G47+ŁUKASZ!C79+BARTEK!G79+PIOTR!G79+KRZYSZTOF!G79+Artur!G79</f>
        <v>57</v>
      </c>
      <c r="H74" s="191">
        <f>TOMEK!H79+MIRU!H47+ŁUKASZ!D79+BARTEK!H79+PIOTR!H79+KRZYSZTOF!H79+Artur!H79</f>
        <v>52</v>
      </c>
      <c r="I74" s="191">
        <f>SUM(F74:H74)</f>
        <v>154</v>
      </c>
      <c r="J74" s="191">
        <f>TOMEK!B79+MIRU!B47+ŁUKASZ!N79+BARTEK!B79+PIOTR!B79+KRZYSZTOF!B79</f>
        <v>32</v>
      </c>
      <c r="K74" s="191">
        <f>TOMEK!C79+MIRU!C47+ŁUKASZ!O79+BARTEK!C79+PIOTR!C79+KRZYSZTOF!C79</f>
        <v>56</v>
      </c>
      <c r="L74" s="191">
        <f>TOMEK!D79+MIRU!D47+ŁUKASZ!P79+BARTEK!D79+PIOTR!D79+KRZYSZTOF!D79</f>
        <v>0</v>
      </c>
      <c r="M74" s="191">
        <f>SUM(J74:L74)</f>
        <v>88</v>
      </c>
      <c r="N74" s="191">
        <f>TOMEK!N79+MIRU!N47+ŁUKASZ!J79+BARTEK!N79+PIOTR!N79+KRZYSZTOF!N79</f>
        <v>0</v>
      </c>
      <c r="O74" s="191">
        <f>TOMEK!O79+MIRU!O47+ŁUKASZ!K79+BARTEK!O79+PIOTR!O79+KRZYSZTOF!O79</f>
        <v>0</v>
      </c>
      <c r="P74" s="191">
        <f>TOMEK!P79+MIRU!P47+ŁUKASZ!L79+BARTEK!P79+PIOTR!P79+KRZYSZTOF!P79</f>
        <v>0</v>
      </c>
      <c r="Q74" s="191">
        <f>SUM(N74:P74)</f>
        <v>0</v>
      </c>
      <c r="R74" s="188">
        <f>E74+I74+M74+Q74</f>
        <v>394</v>
      </c>
      <c r="T74" s="71"/>
    </row>
    <row r="75" spans="1:20" ht="13.5" thickBot="1">
      <c r="A75" s="186" t="s">
        <v>126</v>
      </c>
      <c r="B75" s="191">
        <f>TOMEK!J80+MIRU!J48+ŁUKASZ!F80+BARTEK!J80+PIOTR!J80+KRZYSZTOF!J80</f>
        <v>61</v>
      </c>
      <c r="C75" s="191">
        <f>TOMEK!K80+MIRU!K48+ŁUKASZ!G80+BARTEK!K80+PIOTR!K80+KRZYSZTOF!K80</f>
        <v>116</v>
      </c>
      <c r="D75" s="191">
        <f>TOMEK!L80+MIRU!L48+ŁUKASZ!H80+BARTEK!L80+PIOTR!L80+KRZYSZTOF!L80</f>
        <v>93</v>
      </c>
      <c r="E75" s="191">
        <f>SUM(B75:D75)</f>
        <v>270</v>
      </c>
      <c r="F75" s="191">
        <f>TOMEK!F80+MIRU!F48+ŁUKASZ!B80+BARTEK!F80+PIOTR!F80+KRZYSZTOF!F80</f>
        <v>87</v>
      </c>
      <c r="G75" s="191">
        <f>TOMEK!G80+MIRU!G48+ŁUKASZ!C80+BARTEK!G80+PIOTR!G80+KRZYSZTOF!G80+Artur!G80</f>
        <v>70</v>
      </c>
      <c r="H75" s="191">
        <f>TOMEK!H80+MIRU!H48+ŁUKASZ!D80+BARTEK!H80+PIOTR!H80+KRZYSZTOF!H80+Artur!H80</f>
        <v>86</v>
      </c>
      <c r="I75" s="191">
        <f>SUM(F75:H75)</f>
        <v>243</v>
      </c>
      <c r="J75" s="191">
        <f>TOMEK!B80+MIRU!B48+ŁUKASZ!N80+BARTEK!B80+PIOTR!B80+KRZYSZTOF!B80</f>
        <v>61</v>
      </c>
      <c r="K75" s="191">
        <f>TOMEK!C80+MIRU!C48+ŁUKASZ!O80+BARTEK!C80+PIOTR!C80+KRZYSZTOF!C80</f>
        <v>81</v>
      </c>
      <c r="L75" s="191">
        <f>TOMEK!D80+MIRU!D48+ŁUKASZ!P80+BARTEK!D80+PIOTR!D80+KRZYSZTOF!D80</f>
        <v>0</v>
      </c>
      <c r="M75" s="191">
        <f>SUM(J75:L75)</f>
        <v>142</v>
      </c>
      <c r="N75" s="191">
        <f>TOMEK!N80+MIRU!N48+ŁUKASZ!J80+BARTEK!N80+PIOTR!N80+KRZYSZTOF!N80</f>
        <v>0</v>
      </c>
      <c r="O75" s="191">
        <f>TOMEK!O80+MIRU!O48+ŁUKASZ!K80+BARTEK!O80+PIOTR!O80+KRZYSZTOF!O80</f>
        <v>0</v>
      </c>
      <c r="P75" s="191">
        <f>TOMEK!P80+MIRU!P48+ŁUKASZ!L80+BARTEK!P80+PIOTR!P80+KRZYSZTOF!P80</f>
        <v>0</v>
      </c>
      <c r="Q75" s="191">
        <f>SUM(N75:P75)</f>
        <v>0</v>
      </c>
      <c r="R75" s="188">
        <f>E75+I75+M75+Q75</f>
        <v>655</v>
      </c>
      <c r="T75" s="71"/>
    </row>
    <row r="76" spans="1:20" ht="13.5" thickTop="1">
      <c r="A76" s="181" t="s">
        <v>127</v>
      </c>
      <c r="B76" s="191">
        <f>TOMEK!J81+MIRU!J49+ŁUKASZ!F81+BARTEK!J81+PIOTR!J81+KRZYSZTOF!J81</f>
        <v>36</v>
      </c>
      <c r="C76" s="191">
        <f>TOMEK!K81+MIRU!K49+ŁUKASZ!G81+BARTEK!K81+PIOTR!K81+KRZYSZTOF!K81</f>
        <v>49</v>
      </c>
      <c r="D76" s="191">
        <f>TOMEK!L81+MIRU!L49+ŁUKASZ!H81+BARTEK!L81+PIOTR!L81+KRZYSZTOF!L81</f>
        <v>52</v>
      </c>
      <c r="E76" s="191"/>
      <c r="F76" s="191">
        <f>TOMEK!F81+MIRU!F49+ŁUKASZ!B81+BARTEK!F81+PIOTR!F81+KRZYSZTOF!F81</f>
        <v>52</v>
      </c>
      <c r="G76" s="191">
        <f>TOMEK!G81+MIRU!G49+ŁUKASZ!C81+BARTEK!G81+PIOTR!G81+KRZYSZTOF!G81+Artur!G81</f>
        <v>43</v>
      </c>
      <c r="H76" s="191">
        <f>TOMEK!H81+MIRU!H49+ŁUKASZ!D81+BARTEK!H81+PIOTR!H81+KRZYSZTOF!H81+Artur!H81</f>
        <v>29</v>
      </c>
      <c r="I76" s="191"/>
      <c r="J76" s="191">
        <f>TOMEK!B81+MIRU!B49+ŁUKASZ!N81+BARTEK!B81+PIOTR!B81+KRZYSZTOF!B81</f>
        <v>16</v>
      </c>
      <c r="K76" s="191">
        <f>TOMEK!C81+MIRU!C49+ŁUKASZ!O81+BARTEK!C81+PIOTR!C81+KRZYSZTOF!C81</f>
        <v>34</v>
      </c>
      <c r="L76" s="191">
        <f>TOMEK!D81+MIRU!D49+ŁUKASZ!P81+BARTEK!D81+PIOTR!D81+KRZYSZTOF!D81</f>
        <v>0</v>
      </c>
      <c r="M76" s="191"/>
      <c r="N76" s="191">
        <f>TOMEK!N81+MIRU!N49+ŁUKASZ!J81+BARTEK!N81+PIOTR!N81+KRZYSZTOF!N81</f>
        <v>0</v>
      </c>
      <c r="O76" s="191">
        <f>TOMEK!O81+MIRU!O49+ŁUKASZ!K81+BARTEK!O81+PIOTR!O81+KRZYSZTOF!O81</f>
        <v>0</v>
      </c>
      <c r="P76" s="191">
        <f>TOMEK!P81+MIRU!P49+ŁUKASZ!L81+BARTEK!P81+PIOTR!P81+KRZYSZTOF!P81</f>
        <v>0</v>
      </c>
      <c r="Q76" s="197"/>
      <c r="R76" s="188">
        <f>SUM(B76:P76)</f>
        <v>311</v>
      </c>
      <c r="T76" s="71"/>
    </row>
    <row r="77" spans="1:20">
      <c r="A77" s="182" t="s">
        <v>128</v>
      </c>
      <c r="B77" s="191">
        <f>TOMEK!J82+MIRU!J50+ŁUKASZ!F82+BARTEK!J82+PIOTR!J82+KRZYSZTOF!J82</f>
        <v>2</v>
      </c>
      <c r="C77" s="191">
        <f>TOMEK!K82+MIRU!K50+ŁUKASZ!G82+BARTEK!K82+PIOTR!K82+KRZYSZTOF!K82</f>
        <v>21</v>
      </c>
      <c r="D77" s="191">
        <f>TOMEK!L82+MIRU!L50+ŁUKASZ!H82+BARTEK!L82+PIOTR!L82+KRZYSZTOF!L82</f>
        <v>0</v>
      </c>
      <c r="E77" s="191"/>
      <c r="F77" s="191">
        <f>TOMEK!F82+MIRU!F50+ŁUKASZ!B82+BARTEK!F82+PIOTR!F82+KRZYSZTOF!F82</f>
        <v>1</v>
      </c>
      <c r="G77" s="191">
        <f>TOMEK!G82+MIRU!G50+ŁUKASZ!C82+BARTEK!G82+PIOTR!G82+KRZYSZTOF!G82+Artur!G82</f>
        <v>4</v>
      </c>
      <c r="H77" s="191">
        <f>TOMEK!H82+MIRU!H50+ŁUKASZ!D82+BARTEK!H82+PIOTR!H82+KRZYSZTOF!H82+Artur!H82</f>
        <v>8</v>
      </c>
      <c r="I77" s="191"/>
      <c r="J77" s="191">
        <f>TOMEK!B82+MIRU!B50+ŁUKASZ!N82+BARTEK!B82+PIOTR!B82+KRZYSZTOF!B82</f>
        <v>28</v>
      </c>
      <c r="K77" s="191">
        <f>TOMEK!C82+MIRU!C50+ŁUKASZ!O82+BARTEK!C82+PIOTR!C82+KRZYSZTOF!C82</f>
        <v>5</v>
      </c>
      <c r="L77" s="191">
        <f>TOMEK!D82+MIRU!D50+ŁUKASZ!P82+BARTEK!D82+PIOTR!D82+KRZYSZTOF!D82</f>
        <v>0</v>
      </c>
      <c r="M77" s="191"/>
      <c r="N77" s="191">
        <f>TOMEK!N82+MIRU!N50+ŁUKASZ!J82+BARTEK!N82+PIOTR!N82+KRZYSZTOF!N82</f>
        <v>0</v>
      </c>
      <c r="O77" s="191">
        <f>TOMEK!O82+MIRU!O50+ŁUKASZ!K82+BARTEK!O82+PIOTR!O82+KRZYSZTOF!O82</f>
        <v>0</v>
      </c>
      <c r="P77" s="191">
        <f>TOMEK!P82+MIRU!P50+ŁUKASZ!L82+BARTEK!P82+PIOTR!P82+KRZYSZTOF!P82</f>
        <v>0</v>
      </c>
      <c r="Q77" s="197"/>
      <c r="R77" s="188">
        <f>SUM(B77:P77)</f>
        <v>69</v>
      </c>
      <c r="T77" s="71"/>
    </row>
    <row r="78" spans="1:20" ht="13.5" thickBot="1">
      <c r="A78" s="184" t="s">
        <v>129</v>
      </c>
      <c r="B78" s="191">
        <f>TOMEK!J83+MIRU!J51+ŁUKASZ!F83+BARTEK!J83+PIOTR!J83+KRZYSZTOF!J83</f>
        <v>20</v>
      </c>
      <c r="C78" s="191">
        <f>TOMEK!K83+MIRU!K51+ŁUKASZ!G83+BARTEK!K83+PIOTR!K83+KRZYSZTOF!K83</f>
        <v>0</v>
      </c>
      <c r="D78" s="191">
        <f>TOMEK!L83+MIRU!L51+ŁUKASZ!H83+BARTEK!L83+PIOTR!L83+KRZYSZTOF!L83</f>
        <v>1</v>
      </c>
      <c r="E78" s="191"/>
      <c r="F78" s="191">
        <f>TOMEK!F83+MIRU!F51+ŁUKASZ!B83+BARTEK!F83+PIOTR!F83+KRZYSZTOF!F83</f>
        <v>2</v>
      </c>
      <c r="G78" s="191">
        <f>TOMEK!G83+MIRU!G51+ŁUKASZ!C83+BARTEK!G83+PIOTR!G83+KRZYSZTOF!G83+Artur!G83</f>
        <v>3</v>
      </c>
      <c r="H78" s="191">
        <f>TOMEK!H83+MIRU!H51+ŁUKASZ!D83+BARTEK!H83+PIOTR!H83+KRZYSZTOF!H83+Artur!H83</f>
        <v>5</v>
      </c>
      <c r="I78" s="191"/>
      <c r="J78" s="191">
        <f>TOMEK!B83+MIRU!B51+ŁUKASZ!N83+BARTEK!B83+PIOTR!B83+KRZYSZTOF!B83</f>
        <v>0</v>
      </c>
      <c r="K78" s="191">
        <f>TOMEK!C83+MIRU!C51+ŁUKASZ!O83+BARTEK!C83+PIOTR!C83+KRZYSZTOF!C83</f>
        <v>1</v>
      </c>
      <c r="L78" s="191">
        <f>TOMEK!D83+MIRU!D51+ŁUKASZ!P83+BARTEK!D83+PIOTR!D83+KRZYSZTOF!D83</f>
        <v>0</v>
      </c>
      <c r="M78" s="191"/>
      <c r="N78" s="191">
        <f>TOMEK!N83+MIRU!N51+ŁUKASZ!J83+BARTEK!N83+PIOTR!N83+KRZYSZTOF!N83</f>
        <v>0</v>
      </c>
      <c r="O78" s="191">
        <f>TOMEK!O83+MIRU!O51+ŁUKASZ!K83+BARTEK!O83+PIOTR!O83+KRZYSZTOF!O83</f>
        <v>0</v>
      </c>
      <c r="P78" s="191">
        <f>TOMEK!P83+MIRU!P51+ŁUKASZ!L83+BARTEK!P83+PIOTR!P83+KRZYSZTOF!P83</f>
        <v>0</v>
      </c>
      <c r="Q78" s="197"/>
      <c r="R78" s="188">
        <f>SUM(B78:P78)</f>
        <v>32</v>
      </c>
      <c r="T78" s="71">
        <f>SUM(N78:P80)</f>
        <v>0</v>
      </c>
    </row>
    <row r="79" spans="1:20" ht="14.25" thickTop="1" thickBot="1">
      <c r="A79" s="184" t="s">
        <v>130</v>
      </c>
      <c r="B79" s="191">
        <f>TOMEK!J84+MIRU!J52+ŁUKASZ!F84+BARTEK!J84+PIOTR!J84+KRZYSZTOF!J84</f>
        <v>21</v>
      </c>
      <c r="C79" s="191">
        <f>TOMEK!K84+MIRU!K52+ŁUKASZ!G84+BARTEK!K84+PIOTR!K84+KRZYSZTOF!K84</f>
        <v>31</v>
      </c>
      <c r="D79" s="191">
        <f>TOMEK!L84+MIRU!L52+ŁUKASZ!H84+BARTEK!L84+PIOTR!L84+KRZYSZTOF!L84</f>
        <v>24</v>
      </c>
      <c r="E79" s="191">
        <f>SUM(B79:D79)</f>
        <v>76</v>
      </c>
      <c r="F79" s="191">
        <f>TOMEK!F84+MIRU!F52+ŁUKASZ!B84+BARTEK!F84+PIOTR!F84+KRZYSZTOF!F84</f>
        <v>25</v>
      </c>
      <c r="G79" s="191">
        <f>TOMEK!G84+MIRU!G52+ŁUKASZ!C84+BARTEK!G84+PIOTR!G84+KRZYSZTOF!G84+Artur!G84</f>
        <v>18</v>
      </c>
      <c r="H79" s="191">
        <f>TOMEK!H84+MIRU!H52+ŁUKASZ!D84+BARTEK!H84+PIOTR!H84+KRZYSZTOF!H84+Artur!H84</f>
        <v>19</v>
      </c>
      <c r="I79" s="191">
        <f>SUM(F79:H79)</f>
        <v>62</v>
      </c>
      <c r="J79" s="191">
        <f>TOMEK!B84+MIRU!B52+ŁUKASZ!N84+BARTEK!B84+PIOTR!B84+KRZYSZTOF!B84</f>
        <v>3</v>
      </c>
      <c r="K79" s="191">
        <f>TOMEK!C84+MIRU!C52+ŁUKASZ!O84+BARTEK!C84+PIOTR!C84+KRZYSZTOF!C84</f>
        <v>14</v>
      </c>
      <c r="L79" s="191">
        <f>TOMEK!D84+MIRU!D52+ŁUKASZ!P84+BARTEK!D84+PIOTR!D84+KRZYSZTOF!D84</f>
        <v>0</v>
      </c>
      <c r="M79" s="191">
        <f>SUM(J79:L79)</f>
        <v>17</v>
      </c>
      <c r="N79" s="191">
        <f>TOMEK!N84+MIRU!N52+ŁUKASZ!J84+BARTEK!N84+PIOTR!N84+KRZYSZTOF!N84</f>
        <v>0</v>
      </c>
      <c r="O79" s="191">
        <f>TOMEK!O84+MIRU!O52+ŁUKASZ!K84+BARTEK!O84+PIOTR!O84+KRZYSZTOF!O84</f>
        <v>0</v>
      </c>
      <c r="P79" s="191">
        <f>TOMEK!P84+MIRU!P52+ŁUKASZ!L84+BARTEK!P84+PIOTR!P84+KRZYSZTOF!P84</f>
        <v>0</v>
      </c>
      <c r="Q79" s="191">
        <f>SUM(N79:P79)</f>
        <v>0</v>
      </c>
      <c r="R79" s="188">
        <f t="shared" ref="R79:R84" si="16">SUM(B79:P79)</f>
        <v>310</v>
      </c>
      <c r="T79" s="71"/>
    </row>
    <row r="80" spans="1:20" ht="13.5" thickTop="1">
      <c r="A80" s="255" t="s">
        <v>131</v>
      </c>
      <c r="B80" s="191">
        <f>TOMEK!J85+MIRU!J53+ŁUKASZ!F85+BARTEK!J85+PIOTR!J85+KRZYSZTOF!J85</f>
        <v>223</v>
      </c>
      <c r="C80" s="191">
        <f>TOMEK!K85+MIRU!K53+ŁUKASZ!G85+BARTEK!K85+PIOTR!K85+KRZYSZTOF!K85</f>
        <v>226</v>
      </c>
      <c r="D80" s="191">
        <f>TOMEK!L85+MIRU!L53+ŁUKASZ!H85+BARTEK!L85+PIOTR!L85+KRZYSZTOF!L85</f>
        <v>236</v>
      </c>
      <c r="E80" s="191"/>
      <c r="F80" s="191">
        <f>TOMEK!F85+MIRU!F53+ŁUKASZ!B85+BARTEK!F85+PIOTR!F85+KRZYSZTOF!F85</f>
        <v>213</v>
      </c>
      <c r="G80" s="191">
        <f>TOMEK!G85+MIRU!G53+ŁUKASZ!C85+BARTEK!G85+PIOTR!G85+KRZYSZTOF!G85+Artur!G85</f>
        <v>220</v>
      </c>
      <c r="H80" s="191">
        <f>TOMEK!H85+MIRU!H53+ŁUKASZ!D85+BARTEK!H85+PIOTR!H85+KRZYSZTOF!H85+Artur!H85</f>
        <v>192</v>
      </c>
      <c r="I80" s="191">
        <f>SUM(B80:H80)</f>
        <v>1310</v>
      </c>
      <c r="J80" s="191">
        <f>TOMEK!B85+MIRU!B53+ŁUKASZ!N85+BARTEK!B85+PIOTR!B85+KRZYSZTOF!B85</f>
        <v>181</v>
      </c>
      <c r="K80" s="191">
        <f>TOMEK!C85+MIRU!C53+ŁUKASZ!O85+BARTEK!C85+PIOTR!C85+KRZYSZTOF!C85</f>
        <v>173</v>
      </c>
      <c r="L80" s="191">
        <f>TOMEK!D85+MIRU!D53+ŁUKASZ!P85+BARTEK!D85+PIOTR!D85+KRZYSZTOF!D85</f>
        <v>0</v>
      </c>
      <c r="M80" s="191"/>
      <c r="N80" s="191">
        <f>TOMEK!N85+MIRU!N53+ŁUKASZ!J85+BARTEK!N85+PIOTR!N85+KRZYSZTOF!N85</f>
        <v>0</v>
      </c>
      <c r="O80" s="191">
        <f>TOMEK!O85+MIRU!O53+ŁUKASZ!K85+BARTEK!O85+PIOTR!O85+KRZYSZTOF!O85</f>
        <v>0</v>
      </c>
      <c r="P80" s="191">
        <f>TOMEK!P85+MIRU!P53+ŁUKASZ!L85+BARTEK!P85+PIOTR!P85+KRZYSZTOF!P85</f>
        <v>0</v>
      </c>
      <c r="Q80" s="197"/>
      <c r="R80" s="188">
        <f t="shared" si="16"/>
        <v>2974</v>
      </c>
      <c r="T80" s="71"/>
    </row>
    <row r="81" spans="1:20">
      <c r="A81" s="256" t="s">
        <v>132</v>
      </c>
      <c r="B81" s="191">
        <f>TOMEK!J86+MIRU!J54+ŁUKASZ!F86+BARTEK!J86+PIOTR!J86+KRZYSZTOF!J86</f>
        <v>97</v>
      </c>
      <c r="C81" s="191">
        <f>TOMEK!K86+MIRU!K54+ŁUKASZ!G86+BARTEK!K86+PIOTR!K86+KRZYSZTOF!K86</f>
        <v>120</v>
      </c>
      <c r="D81" s="191">
        <f>TOMEK!L86+MIRU!L54+ŁUKASZ!H86+BARTEK!L86+PIOTR!L86+KRZYSZTOF!L86</f>
        <v>131</v>
      </c>
      <c r="E81" s="191"/>
      <c r="F81" s="191">
        <f>TOMEK!F86+MIRU!F54+ŁUKASZ!B86+BARTEK!F86+PIOTR!F86+KRZYSZTOF!F86</f>
        <v>86</v>
      </c>
      <c r="G81" s="191">
        <f>TOMEK!G86+MIRU!G54+ŁUKASZ!C86+BARTEK!G86+PIOTR!G86+KRZYSZTOF!G86+Artur!G86</f>
        <v>87</v>
      </c>
      <c r="H81" s="191">
        <f>TOMEK!H86+MIRU!H54+ŁUKASZ!D86+BARTEK!H86+PIOTR!H86+KRZYSZTOF!H86+Artur!H86</f>
        <v>70</v>
      </c>
      <c r="I81" s="191">
        <f>SUM(B81:H81)</f>
        <v>591</v>
      </c>
      <c r="J81" s="191">
        <f>TOMEK!B86+MIRU!B54+ŁUKASZ!N86+BARTEK!B86+PIOTR!B86+KRZYSZTOF!B86</f>
        <v>53</v>
      </c>
      <c r="K81" s="191">
        <f>TOMEK!C86+MIRU!C54+ŁUKASZ!O86+BARTEK!C86+PIOTR!C86+KRZYSZTOF!C86</f>
        <v>66</v>
      </c>
      <c r="L81" s="191">
        <f>TOMEK!D86+MIRU!D54+ŁUKASZ!P86+BARTEK!D86+PIOTR!D86+KRZYSZTOF!D86</f>
        <v>0</v>
      </c>
      <c r="M81" s="191"/>
      <c r="N81" s="191">
        <f>TOMEK!N86+MIRU!N54+ŁUKASZ!J86+BARTEK!N86+PIOTR!N86+KRZYSZTOF!N86</f>
        <v>0</v>
      </c>
      <c r="O81" s="191">
        <f>TOMEK!O86+MIRU!O54+ŁUKASZ!K86+BARTEK!O86+PIOTR!O86+KRZYSZTOF!O86</f>
        <v>0</v>
      </c>
      <c r="P81" s="191">
        <f>TOMEK!P86+MIRU!P54+ŁUKASZ!L86+BARTEK!P86+PIOTR!P86+KRZYSZTOF!P86</f>
        <v>0</v>
      </c>
      <c r="Q81" s="197"/>
      <c r="R81" s="188">
        <f t="shared" si="16"/>
        <v>1301</v>
      </c>
      <c r="T81" s="71"/>
    </row>
    <row r="82" spans="1:20">
      <c r="A82" s="256" t="s">
        <v>133</v>
      </c>
      <c r="B82" s="191">
        <f>TOMEK!J87+MIRU!J55+ŁUKASZ!F87+BARTEK!J87+PIOTR!J87+KRZYSZTOF!J87</f>
        <v>47</v>
      </c>
      <c r="C82" s="191">
        <f>TOMEK!K87+MIRU!K55+ŁUKASZ!G87+BARTEK!K87+PIOTR!K87+KRZYSZTOF!K87</f>
        <v>61</v>
      </c>
      <c r="D82" s="191">
        <f>TOMEK!L87+MIRU!L55+ŁUKASZ!H87+BARTEK!L87+PIOTR!L87+KRZYSZTOF!L87</f>
        <v>60</v>
      </c>
      <c r="E82" s="191">
        <f>SUM(B82:D82)</f>
        <v>168</v>
      </c>
      <c r="F82" s="191">
        <f>TOMEK!F87+MIRU!F55+ŁUKASZ!B87+BARTEK!F87+PIOTR!F87+KRZYSZTOF!F87</f>
        <v>45</v>
      </c>
      <c r="G82" s="191">
        <f>TOMEK!G87+MIRU!G55+ŁUKASZ!C87+BARTEK!G87+PIOTR!G87+KRZYSZTOF!G87+Artur!G87</f>
        <v>41</v>
      </c>
      <c r="H82" s="191">
        <f>TOMEK!H87+MIRU!H55+ŁUKASZ!D87+BARTEK!H87+PIOTR!H87+KRZYSZTOF!H87+Artur!H87</f>
        <v>49</v>
      </c>
      <c r="I82" s="191">
        <f>SUM(F82:H82)</f>
        <v>135</v>
      </c>
      <c r="J82" s="191">
        <f>TOMEK!B87+MIRU!B55+ŁUKASZ!N87+BARTEK!B87+PIOTR!B87+KRZYSZTOF!B87</f>
        <v>28</v>
      </c>
      <c r="K82" s="191">
        <f>TOMEK!C87+MIRU!C55+ŁUKASZ!O87+BARTEK!C87+PIOTR!C87+KRZYSZTOF!C87</f>
        <v>31</v>
      </c>
      <c r="L82" s="191">
        <f>TOMEK!D87+MIRU!D55+ŁUKASZ!P87+BARTEK!D87+PIOTR!D87+KRZYSZTOF!D87</f>
        <v>0</v>
      </c>
      <c r="M82" s="191">
        <f>SUM(J82:L82)</f>
        <v>59</v>
      </c>
      <c r="N82" s="191">
        <f>TOMEK!N87+MIRU!N55+ŁUKASZ!J87+BARTEK!N87+PIOTR!N87+KRZYSZTOF!N87</f>
        <v>0</v>
      </c>
      <c r="O82" s="191">
        <f>TOMEK!O87+MIRU!O55+ŁUKASZ!K87+BARTEK!O87+PIOTR!O87+KRZYSZTOF!O87</f>
        <v>0</v>
      </c>
      <c r="P82" s="191">
        <f>TOMEK!P87+MIRU!P55+ŁUKASZ!L87+BARTEK!P87+PIOTR!P87+KRZYSZTOF!P87</f>
        <v>0</v>
      </c>
      <c r="Q82" s="191">
        <f>SUM(N82:P82)</f>
        <v>0</v>
      </c>
      <c r="R82" s="188">
        <f t="shared" si="16"/>
        <v>724</v>
      </c>
      <c r="T82" s="71"/>
    </row>
    <row r="83" spans="1:20">
      <c r="A83" s="256" t="s">
        <v>134</v>
      </c>
      <c r="B83" s="191">
        <f>TOMEK!J88+MIRU!J56+ŁUKASZ!F88+BARTEK!J88+PIOTR!J88+KRZYSZTOF!J88</f>
        <v>40</v>
      </c>
      <c r="C83" s="191">
        <f>TOMEK!K88+MIRU!K56+ŁUKASZ!G88+BARTEK!K88+PIOTR!K88+KRZYSZTOF!K88</f>
        <v>70</v>
      </c>
      <c r="D83" s="191">
        <f>TOMEK!L88+MIRU!L56+ŁUKASZ!H88+BARTEK!L88+PIOTR!L88+KRZYSZTOF!L88</f>
        <v>61</v>
      </c>
      <c r="E83" s="191">
        <f>SUM(B83:D83)</f>
        <v>171</v>
      </c>
      <c r="F83" s="191">
        <f>TOMEK!F88+MIRU!F56+ŁUKASZ!B88+BARTEK!F88+PIOTR!F88+KRZYSZTOF!F88</f>
        <v>65</v>
      </c>
      <c r="G83" s="191">
        <f>TOMEK!G88+MIRU!G56+ŁUKASZ!C88+BARTEK!G88+PIOTR!G88+KRZYSZTOF!G88+Artur!G88</f>
        <v>46</v>
      </c>
      <c r="H83" s="191">
        <f>TOMEK!H88+MIRU!H56+ŁUKASZ!D88+BARTEK!H88+PIOTR!H88+KRZYSZTOF!H88+Artur!H88</f>
        <v>45</v>
      </c>
      <c r="I83" s="191">
        <f>SUM(F83:H83)</f>
        <v>156</v>
      </c>
      <c r="J83" s="191">
        <f>TOMEK!B88+MIRU!B56+ŁUKASZ!N88+BARTEK!B88+PIOTR!B88+KRZYSZTOF!B88</f>
        <v>20</v>
      </c>
      <c r="K83" s="191">
        <f>TOMEK!C88+MIRU!C56+ŁUKASZ!O88+BARTEK!C88+PIOTR!C88+KRZYSZTOF!C88</f>
        <v>45</v>
      </c>
      <c r="L83" s="191">
        <f>TOMEK!D88+MIRU!D56+ŁUKASZ!P88+BARTEK!D88+PIOTR!D88+KRZYSZTOF!D88</f>
        <v>0</v>
      </c>
      <c r="M83" s="191">
        <f>SUM(J83:L83)</f>
        <v>65</v>
      </c>
      <c r="N83" s="191">
        <f>TOMEK!N88+MIRU!N56+ŁUKASZ!J88+BARTEK!N88+PIOTR!N88+KRZYSZTOF!N88</f>
        <v>0</v>
      </c>
      <c r="O83" s="191">
        <f>TOMEK!O88+MIRU!O56+ŁUKASZ!K88+BARTEK!O88+PIOTR!O88+KRZYSZTOF!O88</f>
        <v>0</v>
      </c>
      <c r="P83" s="191">
        <f>TOMEK!P88+MIRU!P56+ŁUKASZ!L88+BARTEK!P88+PIOTR!P88+KRZYSZTOF!P88</f>
        <v>0</v>
      </c>
      <c r="Q83" s="191">
        <f>SUM(N83:P83)</f>
        <v>0</v>
      </c>
      <c r="R83" s="188">
        <f t="shared" si="16"/>
        <v>784</v>
      </c>
      <c r="T83" s="171" t="e">
        <f>R83/P85</f>
        <v>#DIV/0!</v>
      </c>
    </row>
    <row r="84" spans="1:20" ht="13.5" thickBot="1">
      <c r="A84" s="257" t="s">
        <v>135</v>
      </c>
      <c r="B84" s="191">
        <f>TOMEK!J89+MIRU!J57+ŁUKASZ!F89+BARTEK!J89+PIOTR!J89+KRZYSZTOF!J89</f>
        <v>25</v>
      </c>
      <c r="C84" s="191">
        <f>TOMEK!K89+MIRU!K57+ŁUKASZ!G89+BARTEK!K89+PIOTR!K89+KRZYSZTOF!K89</f>
        <v>22</v>
      </c>
      <c r="D84" s="191">
        <f>TOMEK!L89+MIRU!L57+ŁUKASZ!H89+BARTEK!L89+PIOTR!L89+KRZYSZTOF!L89</f>
        <v>25</v>
      </c>
      <c r="E84" s="191"/>
      <c r="F84" s="191">
        <f>TOMEK!F89+MIRU!F57+ŁUKASZ!B89+BARTEK!F89+PIOTR!F89+KRZYSZTOF!F89</f>
        <v>11</v>
      </c>
      <c r="G84" s="191">
        <f>TOMEK!G89+MIRU!G57+ŁUKASZ!C89+BARTEK!G89+PIOTR!G89+KRZYSZTOF!G89+Artur!G89</f>
        <v>30</v>
      </c>
      <c r="H84" s="191">
        <f>TOMEK!H89+MIRU!H57+ŁUKASZ!D89+BARTEK!H89+PIOTR!H89+KRZYSZTOF!H89+Artur!H89</f>
        <v>27</v>
      </c>
      <c r="I84" s="191">
        <f>SUM(B84:H84)</f>
        <v>140</v>
      </c>
      <c r="J84" s="191">
        <f>TOMEK!B89+MIRU!B57+ŁUKASZ!N89+BARTEK!B89+PIOTR!B89+KRZYSZTOF!B89</f>
        <v>9</v>
      </c>
      <c r="K84" s="191">
        <f>TOMEK!C89+MIRU!C57+ŁUKASZ!O89+BARTEK!C89+PIOTR!C89+KRZYSZTOF!C89</f>
        <v>9</v>
      </c>
      <c r="L84" s="191">
        <f>TOMEK!D89+MIRU!D57+ŁUKASZ!P89+BARTEK!D89+PIOTR!D89+KRZYSZTOF!D89</f>
        <v>0</v>
      </c>
      <c r="M84" s="191"/>
      <c r="N84" s="191">
        <f>TOMEK!N89+MIRU!N57+ŁUKASZ!J89+BARTEK!N89+PIOTR!N89+KRZYSZTOF!N89</f>
        <v>0</v>
      </c>
      <c r="O84" s="191">
        <f>TOMEK!O89+MIRU!O57+ŁUKASZ!K89+BARTEK!O89+PIOTR!O89+KRZYSZTOF!O89</f>
        <v>0</v>
      </c>
      <c r="P84" s="191">
        <f>TOMEK!P89+MIRU!P57+ŁUKASZ!L89+BARTEK!P89+PIOTR!P89+KRZYSZTOF!P89</f>
        <v>0</v>
      </c>
      <c r="Q84" s="197"/>
      <c r="R84" s="188">
        <f t="shared" si="16"/>
        <v>298</v>
      </c>
      <c r="T84" s="171" t="e">
        <f>R84/P85</f>
        <v>#DIV/0!</v>
      </c>
    </row>
    <row r="85" spans="1:20" ht="13.5" thickTop="1">
      <c r="A85"/>
      <c r="B85" s="71"/>
      <c r="C85" s="71"/>
      <c r="D85" s="71">
        <f>SUM(B83:D83)</f>
        <v>171</v>
      </c>
      <c r="E85" s="71"/>
      <c r="F85" s="71"/>
      <c r="G85" s="71"/>
      <c r="H85" s="71">
        <f>SUM(F83:H83)</f>
        <v>156</v>
      </c>
      <c r="I85" s="71"/>
      <c r="J85" s="71"/>
      <c r="K85" s="71"/>
      <c r="L85" s="71">
        <f>SUM(J83:L83)</f>
        <v>65</v>
      </c>
      <c r="M85" s="71"/>
      <c r="N85" s="71"/>
      <c r="O85" s="71" t="s">
        <v>158</v>
      </c>
      <c r="P85" s="71">
        <f>SUM(N83:P83)</f>
        <v>0</v>
      </c>
      <c r="Q85" s="71"/>
      <c r="R85" s="71"/>
    </row>
    <row r="86" spans="1:20">
      <c r="D86" s="12">
        <f>SUM(B78:D80)</f>
        <v>782</v>
      </c>
      <c r="H86" s="12">
        <f>SUM(F78:H80)</f>
        <v>697</v>
      </c>
      <c r="L86" s="12">
        <f>SUM(J78:L80)</f>
        <v>372</v>
      </c>
      <c r="O86" s="12" t="s">
        <v>157</v>
      </c>
      <c r="P86" s="12">
        <f>SUM(N78:P80)</f>
        <v>0</v>
      </c>
    </row>
    <row r="87" spans="1:20">
      <c r="D87" s="12">
        <f>SUM(B84:D84)</f>
        <v>72</v>
      </c>
      <c r="H87" s="12">
        <f>SUM(F84:H84)</f>
        <v>68</v>
      </c>
      <c r="L87" s="12">
        <f>SUM(J84:L84)</f>
        <v>18</v>
      </c>
      <c r="O87" s="12" t="s">
        <v>156</v>
      </c>
      <c r="P87" s="12">
        <f>SUM(N84:P84)</f>
        <v>0</v>
      </c>
    </row>
  </sheetData>
  <mergeCells count="9">
    <mergeCell ref="B41:P41"/>
    <mergeCell ref="B1:R1"/>
    <mergeCell ref="B32:R32"/>
    <mergeCell ref="A48:R48"/>
    <mergeCell ref="B42:P42"/>
    <mergeCell ref="B43:P43"/>
    <mergeCell ref="B44:P44"/>
    <mergeCell ref="B45:P45"/>
    <mergeCell ref="B46:P46"/>
  </mergeCells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selection activeCell="N11" sqref="N11:P11"/>
    </sheetView>
  </sheetViews>
  <sheetFormatPr defaultRowHeight="11.25"/>
  <cols>
    <col min="1" max="1" width="22.28515625" style="3" customWidth="1"/>
    <col min="2" max="4" width="11.85546875" style="4" customWidth="1"/>
    <col min="5" max="5" width="1" style="4" customWidth="1"/>
    <col min="6" max="8" width="11.85546875" style="4" customWidth="1"/>
    <col min="9" max="9" width="1.28515625" style="4" customWidth="1"/>
    <col min="10" max="12" width="11.85546875" style="4" customWidth="1"/>
    <col min="13" max="13" width="1.140625" style="4" customWidth="1"/>
    <col min="14" max="16" width="11.85546875" style="4" customWidth="1"/>
    <col min="17" max="16384" width="9.140625" style="4"/>
  </cols>
  <sheetData>
    <row r="1" spans="1:17" s="2" customFormat="1" ht="15" customHeight="1">
      <c r="A1" s="535"/>
      <c r="B1" s="517"/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7"/>
      <c r="P1" s="501"/>
    </row>
    <row r="2" spans="1:17" ht="15" customHeight="1">
      <c r="A2" s="534" t="s">
        <v>34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</row>
    <row r="3" spans="1:17" ht="15" customHeight="1">
      <c r="A3" s="49"/>
      <c r="B3" s="50" t="s">
        <v>40</v>
      </c>
      <c r="C3" s="50" t="s">
        <v>22</v>
      </c>
      <c r="D3" s="50" t="s">
        <v>14</v>
      </c>
      <c r="E3" s="50"/>
      <c r="F3" s="50" t="s">
        <v>15</v>
      </c>
      <c r="G3" s="50" t="s">
        <v>16</v>
      </c>
      <c r="H3" s="50" t="s">
        <v>17</v>
      </c>
      <c r="I3" s="368"/>
      <c r="J3" s="50" t="s">
        <v>41</v>
      </c>
      <c r="K3" s="50" t="s">
        <v>42</v>
      </c>
      <c r="L3" s="50" t="s">
        <v>18</v>
      </c>
      <c r="M3" s="368"/>
      <c r="N3" s="368" t="s">
        <v>19</v>
      </c>
      <c r="O3" s="368" t="s">
        <v>20</v>
      </c>
      <c r="P3" s="368" t="s">
        <v>21</v>
      </c>
    </row>
    <row r="4" spans="1:17" ht="15" customHeight="1">
      <c r="A4" s="1" t="s">
        <v>43</v>
      </c>
      <c r="B4" s="74">
        <f>TOMEK!J39</f>
        <v>1300</v>
      </c>
      <c r="C4" s="74">
        <f>TOMEK!K39</f>
        <v>1400</v>
      </c>
      <c r="D4" s="74">
        <f>TOMEK!L39</f>
        <v>1400</v>
      </c>
      <c r="E4" s="74"/>
      <c r="F4" s="74">
        <f>TOMEK!F39</f>
        <v>1400</v>
      </c>
      <c r="G4" s="74">
        <f>TOMEK!G39</f>
        <v>1400</v>
      </c>
      <c r="H4" s="74">
        <f>TOMEK!H39</f>
        <v>1400</v>
      </c>
      <c r="I4" s="369"/>
      <c r="J4" s="74">
        <f>TOMEK!B39</f>
        <v>1400</v>
      </c>
      <c r="K4" s="74">
        <f>TOMEK!C39</f>
        <v>1400</v>
      </c>
      <c r="L4" s="74">
        <f>TOMEK!D39</f>
        <v>700</v>
      </c>
      <c r="M4" s="369"/>
      <c r="N4" s="369" t="e">
        <f>TOMEK!N39</f>
        <v>#DIV/0!</v>
      </c>
      <c r="O4" s="369" t="e">
        <f>TOMEK!O39</f>
        <v>#DIV/0!</v>
      </c>
      <c r="P4" s="369" t="e">
        <f>TOMEK!P39</f>
        <v>#DIV/0!</v>
      </c>
    </row>
    <row r="5" spans="1:17" ht="15" customHeight="1">
      <c r="A5" s="1" t="s">
        <v>86</v>
      </c>
      <c r="B5" s="74">
        <f>DH!B40</f>
        <v>2600</v>
      </c>
      <c r="C5" s="74">
        <f>DH!C40</f>
        <v>3000</v>
      </c>
      <c r="D5" s="74">
        <f>DH!D40</f>
        <v>3000</v>
      </c>
      <c r="E5" s="74"/>
      <c r="F5" s="74">
        <f>DH!F40</f>
        <v>3000</v>
      </c>
      <c r="G5" s="74">
        <f>DH!G40</f>
        <v>3000</v>
      </c>
      <c r="H5" s="74">
        <f>DH!H40</f>
        <v>3000</v>
      </c>
      <c r="I5" s="369"/>
      <c r="J5" s="74">
        <f>DH!J40</f>
        <v>3000</v>
      </c>
      <c r="K5" s="74">
        <f>DH!K40</f>
        <v>3000</v>
      </c>
      <c r="L5" s="74">
        <f>DH!L40</f>
        <v>3000</v>
      </c>
      <c r="M5" s="369"/>
      <c r="N5" s="369">
        <f>DH!N40</f>
        <v>1500</v>
      </c>
      <c r="O5" s="369">
        <f>DH!O40</f>
        <v>1500</v>
      </c>
      <c r="P5" s="369">
        <f>DH!P40</f>
        <v>0</v>
      </c>
      <c r="Q5" s="108"/>
    </row>
    <row r="6" spans="1:17" ht="15" customHeight="1">
      <c r="A6" s="1" t="s">
        <v>85</v>
      </c>
      <c r="B6" s="74">
        <f>ŁUKASZ!F39</f>
        <v>1315</v>
      </c>
      <c r="C6" s="74">
        <f>ŁUKASZ!G39</f>
        <v>1400</v>
      </c>
      <c r="D6" s="74">
        <f>ŁUKASZ!H39</f>
        <v>1400</v>
      </c>
      <c r="E6" s="74"/>
      <c r="F6" s="74">
        <f>ŁUKASZ!B39</f>
        <v>1400</v>
      </c>
      <c r="G6" s="74">
        <f>ŁUKASZ!C39</f>
        <v>1120</v>
      </c>
      <c r="H6" s="369">
        <f>ŁUKASZ!D39</f>
        <v>1120</v>
      </c>
      <c r="I6" s="369"/>
      <c r="J6" s="369" t="e">
        <f>ŁUKASZ!N39</f>
        <v>#DIV/0!</v>
      </c>
      <c r="K6" s="369" t="e">
        <f>ŁUKASZ!O39</f>
        <v>#DIV/0!</v>
      </c>
      <c r="L6" s="369" t="e">
        <f>ŁUKASZ!P39</f>
        <v>#DIV/0!</v>
      </c>
      <c r="M6" s="369"/>
      <c r="N6" s="369" t="e">
        <f>ŁUKASZ!J39</f>
        <v>#DIV/0!</v>
      </c>
      <c r="O6" s="369" t="e">
        <f>ŁUKASZ!K39</f>
        <v>#DIV/0!</v>
      </c>
      <c r="P6" s="369" t="e">
        <f>ŁUKASZ!L39</f>
        <v>#DIV/0!</v>
      </c>
    </row>
    <row r="7" spans="1:17" ht="15" customHeight="1">
      <c r="A7" s="1" t="s">
        <v>248</v>
      </c>
      <c r="B7" s="74"/>
      <c r="C7" s="74"/>
      <c r="D7" s="74"/>
      <c r="E7" s="74"/>
      <c r="F7" s="74"/>
      <c r="G7" s="74"/>
      <c r="H7" s="369"/>
      <c r="I7" s="369"/>
      <c r="J7" s="74">
        <f>Artur!B39</f>
        <v>260</v>
      </c>
      <c r="K7" s="74">
        <f>Artur!C39</f>
        <v>780</v>
      </c>
      <c r="L7" s="74">
        <f>Artur!D39</f>
        <v>0</v>
      </c>
      <c r="M7" s="369"/>
      <c r="N7" s="369" t="e">
        <f>Artur!N39</f>
        <v>#DIV/0!</v>
      </c>
      <c r="O7" s="369" t="e">
        <f>Artur!O39</f>
        <v>#DIV/0!</v>
      </c>
      <c r="P7" s="369" t="e">
        <f>Artur!P39</f>
        <v>#DIV/0!</v>
      </c>
    </row>
    <row r="8" spans="1:17" s="2" customFormat="1" ht="15" customHeight="1">
      <c r="A8" s="1" t="s">
        <v>92</v>
      </c>
      <c r="B8" s="168">
        <f>BARTEK!J39</f>
        <v>1215</v>
      </c>
      <c r="C8" s="168">
        <f>BARTEK!K39</f>
        <v>1400</v>
      </c>
      <c r="D8" s="74">
        <f>BARTEK!L39</f>
        <v>1400</v>
      </c>
      <c r="E8" s="74"/>
      <c r="F8" s="74">
        <f>BARTEK!F39</f>
        <v>1400</v>
      </c>
      <c r="G8" s="74">
        <f>BARTEK!G39</f>
        <v>1400</v>
      </c>
      <c r="H8" s="74">
        <f>BARTEK!H39</f>
        <v>1400</v>
      </c>
      <c r="I8" s="369"/>
      <c r="J8" s="74">
        <f>BARTEK!B39</f>
        <v>840</v>
      </c>
      <c r="K8" s="74">
        <f>BARTEK!C39</f>
        <v>1400</v>
      </c>
      <c r="L8" s="74">
        <f>BARTEK!D39</f>
        <v>560</v>
      </c>
      <c r="M8" s="369"/>
      <c r="N8" s="369" t="e">
        <f>BARTEK!N39</f>
        <v>#DIV/0!</v>
      </c>
      <c r="O8" s="369" t="e">
        <f>BARTEK!O39</f>
        <v>#DIV/0!</v>
      </c>
      <c r="P8" s="369" t="e">
        <f>BARTEK!P39</f>
        <v>#DIV/0!</v>
      </c>
    </row>
    <row r="9" spans="1:17" ht="15" customHeight="1">
      <c r="A9" s="1" t="s">
        <v>31</v>
      </c>
      <c r="B9" s="74">
        <f>PIOTR!J39</f>
        <v>1980</v>
      </c>
      <c r="C9" s="74">
        <f>PIOTR!K39</f>
        <v>2080</v>
      </c>
      <c r="D9" s="74">
        <f>PIOTR!L39</f>
        <v>2080</v>
      </c>
      <c r="E9" s="74"/>
      <c r="F9" s="74">
        <f>PIOTR!F39</f>
        <v>2080</v>
      </c>
      <c r="G9" s="74">
        <f>PIOTR!G39</f>
        <v>2080</v>
      </c>
      <c r="H9" s="74">
        <f>PIOTR!H39</f>
        <v>1872</v>
      </c>
      <c r="I9" s="369"/>
      <c r="J9" s="74">
        <f>PIOTR!B39</f>
        <v>1664</v>
      </c>
      <c r="K9" s="74">
        <f>PIOTR!C39</f>
        <v>1040</v>
      </c>
      <c r="L9" s="74">
        <f>PIOTR!D39</f>
        <v>416</v>
      </c>
      <c r="M9" s="369"/>
      <c r="N9" s="369" t="e">
        <f>PIOTR!N39</f>
        <v>#DIV/0!</v>
      </c>
      <c r="O9" s="369" t="e">
        <f>PIOTR!O39</f>
        <v>#DIV/0!</v>
      </c>
      <c r="P9" s="369" t="e">
        <f>PIOTR!P39</f>
        <v>#DIV/0!</v>
      </c>
    </row>
    <row r="10" spans="1:17" ht="15" customHeight="1">
      <c r="A10" s="1" t="s">
        <v>32</v>
      </c>
      <c r="B10" s="74">
        <f>KRZYSZTOF!J39</f>
        <v>1450</v>
      </c>
      <c r="C10" s="74">
        <f>KRZYSZTOF!K39</f>
        <v>1550</v>
      </c>
      <c r="D10" s="74">
        <f>KRZYSZTOF!L39</f>
        <v>1550</v>
      </c>
      <c r="E10" s="74"/>
      <c r="F10" s="74">
        <f>KRZYSZTOF!F39</f>
        <v>1240</v>
      </c>
      <c r="G10" s="74">
        <f>KRZYSZTOF!G39</f>
        <v>1240</v>
      </c>
      <c r="H10" s="74">
        <f>KRZYSZTOF!H39</f>
        <v>1240</v>
      </c>
      <c r="I10" s="369"/>
      <c r="J10" s="74">
        <f>KRZYSZTOF!B39</f>
        <v>1550</v>
      </c>
      <c r="K10" s="74">
        <f>KRZYSZTOF!C39</f>
        <v>1550</v>
      </c>
      <c r="L10" s="74">
        <f>KRZYSZTOF!D39</f>
        <v>620</v>
      </c>
      <c r="M10" s="369"/>
      <c r="N10" s="369" t="e">
        <f>KRZYSZTOF!N39</f>
        <v>#DIV/0!</v>
      </c>
      <c r="O10" s="369" t="e">
        <f>KRZYSZTOF!O39</f>
        <v>#DIV/0!</v>
      </c>
      <c r="P10" s="369" t="e">
        <f>KRZYSZTOF!P39</f>
        <v>#DIV/0!</v>
      </c>
    </row>
    <row r="11" spans="1:17" ht="15" customHeight="1">
      <c r="B11" s="108">
        <f>SUM(B4:B10)</f>
        <v>9860</v>
      </c>
      <c r="C11" s="108">
        <f t="shared" ref="C11:M11" si="0">SUM(C4:C10)</f>
        <v>10830</v>
      </c>
      <c r="D11" s="108">
        <f t="shared" si="0"/>
        <v>10830</v>
      </c>
      <c r="E11" s="108">
        <f t="shared" si="0"/>
        <v>0</v>
      </c>
      <c r="F11" s="108">
        <f t="shared" si="0"/>
        <v>10520</v>
      </c>
      <c r="G11" s="108">
        <f t="shared" si="0"/>
        <v>10240</v>
      </c>
      <c r="H11" s="108">
        <f t="shared" si="0"/>
        <v>10032</v>
      </c>
      <c r="I11" s="108">
        <f t="shared" si="0"/>
        <v>0</v>
      </c>
      <c r="J11" s="108">
        <f>SUM(J7:J10,J4:J5)</f>
        <v>8714</v>
      </c>
      <c r="K11" s="108">
        <f t="shared" ref="K11:L11" si="1">SUM(K7:K10,K4:K5)</f>
        <v>9170</v>
      </c>
      <c r="L11" s="108">
        <f t="shared" si="1"/>
        <v>5296</v>
      </c>
      <c r="M11" s="108">
        <f t="shared" si="0"/>
        <v>0</v>
      </c>
      <c r="N11" s="108"/>
      <c r="O11" s="108"/>
      <c r="P11" s="108"/>
    </row>
    <row r="12" spans="1:17" ht="15" customHeight="1">
      <c r="A12" s="534" t="s">
        <v>30</v>
      </c>
      <c r="B12" s="534"/>
      <c r="C12" s="534"/>
      <c r="D12" s="534"/>
      <c r="E12" s="534"/>
      <c r="F12" s="534"/>
      <c r="G12" s="534"/>
      <c r="H12" s="534"/>
      <c r="I12" s="534"/>
      <c r="J12" s="534"/>
      <c r="K12" s="534"/>
      <c r="L12" s="534"/>
      <c r="M12" s="534"/>
      <c r="N12" s="534"/>
      <c r="O12" s="534"/>
      <c r="P12" s="534"/>
    </row>
    <row r="13" spans="1:17" ht="15" customHeight="1">
      <c r="A13" s="49"/>
      <c r="B13" s="536" t="s">
        <v>87</v>
      </c>
      <c r="C13" s="507"/>
      <c r="D13" s="494"/>
      <c r="E13" s="267"/>
      <c r="F13" s="536" t="s">
        <v>88</v>
      </c>
      <c r="G13" s="538"/>
      <c r="H13" s="539"/>
      <c r="I13" s="370"/>
      <c r="J13" s="536" t="s">
        <v>89</v>
      </c>
      <c r="K13" s="538"/>
      <c r="L13" s="539"/>
      <c r="M13" s="370"/>
      <c r="N13" s="540" t="s">
        <v>90</v>
      </c>
      <c r="O13" s="541"/>
      <c r="P13" s="542"/>
    </row>
    <row r="14" spans="1:17" ht="15" customHeight="1">
      <c r="A14" s="1" t="s">
        <v>43</v>
      </c>
      <c r="B14" s="537">
        <f>TOMEK!J45+TOMEK!J51</f>
        <v>1400</v>
      </c>
      <c r="C14" s="507"/>
      <c r="D14" s="494"/>
      <c r="E14" s="267"/>
      <c r="F14" s="537">
        <f>TOMEK!F45+TOMEK!F51</f>
        <v>1959.9999999999998</v>
      </c>
      <c r="G14" s="538"/>
      <c r="H14" s="539"/>
      <c r="I14" s="370"/>
      <c r="J14" s="537">
        <f>TOMEK!B51+TOMEK!B45</f>
        <v>0</v>
      </c>
      <c r="K14" s="538"/>
      <c r="L14" s="539"/>
      <c r="M14" s="370"/>
      <c r="N14" s="543" t="e">
        <f>TOMEK!N45+TOMEK!N51</f>
        <v>#DIV/0!</v>
      </c>
      <c r="O14" s="541"/>
      <c r="P14" s="542"/>
    </row>
    <row r="15" spans="1:17" ht="15" customHeight="1">
      <c r="A15" s="1" t="s">
        <v>85</v>
      </c>
      <c r="B15" s="537">
        <f>ŁUKASZ!F45+ŁUKASZ!F51</f>
        <v>0</v>
      </c>
      <c r="C15" s="507"/>
      <c r="D15" s="494"/>
      <c r="E15" s="267"/>
      <c r="F15" s="543">
        <f>ŁUKASZ!B45+ŁUKASZ!B51</f>
        <v>700</v>
      </c>
      <c r="G15" s="541"/>
      <c r="H15" s="542"/>
      <c r="I15" s="370"/>
      <c r="J15" s="543" t="e">
        <f>ŁUKASZ!N51+ŁUKASZ!N45</f>
        <v>#DIV/0!</v>
      </c>
      <c r="K15" s="541"/>
      <c r="L15" s="542"/>
      <c r="M15" s="488"/>
      <c r="N15" s="543" t="e">
        <f>ŁUKASZ!J45+ŁUKASZ!J51</f>
        <v>#DIV/0!</v>
      </c>
      <c r="O15" s="541"/>
      <c r="P15" s="542"/>
    </row>
    <row r="16" spans="1:17" ht="15" customHeight="1">
      <c r="A16" s="1" t="s">
        <v>248</v>
      </c>
      <c r="B16" s="537"/>
      <c r="C16" s="507"/>
      <c r="D16" s="494"/>
      <c r="E16" s="485"/>
      <c r="F16" s="543">
        <f>ŁUKASZ!B46+ŁUKASZ!B52</f>
        <v>282000</v>
      </c>
      <c r="G16" s="541"/>
      <c r="H16" s="542"/>
      <c r="I16" s="488"/>
      <c r="J16" s="537">
        <f>Artur!B45+Artur!B51</f>
        <v>0</v>
      </c>
      <c r="K16" s="538"/>
      <c r="L16" s="539"/>
      <c r="M16" s="488"/>
      <c r="N16" s="543" t="e">
        <f>Artur!N45+Artur!N51</f>
        <v>#DIV/0!</v>
      </c>
      <c r="O16" s="541"/>
      <c r="P16" s="542"/>
    </row>
    <row r="17" spans="1:16" ht="15" customHeight="1">
      <c r="A17" s="1" t="s">
        <v>92</v>
      </c>
      <c r="B17" s="537">
        <f>BARTEK!J45+BARTEK!J51</f>
        <v>2800</v>
      </c>
      <c r="C17" s="544"/>
      <c r="D17" s="545"/>
      <c r="E17" s="268"/>
      <c r="F17" s="537">
        <f>BARTEK!F45+BARTEK!F51</f>
        <v>1959.9999999999998</v>
      </c>
      <c r="G17" s="538"/>
      <c r="H17" s="539"/>
      <c r="I17" s="370"/>
      <c r="J17" s="537">
        <f>BARTEK!B51+BARTEK!B45</f>
        <v>0</v>
      </c>
      <c r="K17" s="538"/>
      <c r="L17" s="539"/>
      <c r="M17" s="370"/>
      <c r="N17" s="543" t="e">
        <f>BARTEK!N45+BARTEK!N51</f>
        <v>#DIV/0!</v>
      </c>
      <c r="O17" s="541"/>
      <c r="P17" s="542"/>
    </row>
    <row r="18" spans="1:16" ht="16.5" customHeight="1">
      <c r="A18" s="1" t="s">
        <v>31</v>
      </c>
      <c r="B18" s="537">
        <f>PIOTR!J45+PIOTR!J51</f>
        <v>4160</v>
      </c>
      <c r="C18" s="507"/>
      <c r="D18" s="494"/>
      <c r="E18" s="267"/>
      <c r="F18" s="537">
        <f>PIOTR!F45+PIOTR!F51</f>
        <v>1040</v>
      </c>
      <c r="G18" s="538"/>
      <c r="H18" s="539"/>
      <c r="I18" s="370"/>
      <c r="J18" s="537">
        <f>PIOTR!B51+PIOTR!B45</f>
        <v>0</v>
      </c>
      <c r="K18" s="538"/>
      <c r="L18" s="539"/>
      <c r="M18" s="370"/>
      <c r="N18" s="543" t="e">
        <f>PIOTR!N45+PIOTR!N51</f>
        <v>#DIV/0!</v>
      </c>
      <c r="O18" s="541"/>
      <c r="P18" s="542"/>
    </row>
    <row r="19" spans="1:16" ht="16.5" customHeight="1">
      <c r="A19" s="1" t="s">
        <v>32</v>
      </c>
      <c r="B19" s="537">
        <f>KRZYSZTOF!J45+KRZYSZTOF!J51</f>
        <v>1550</v>
      </c>
      <c r="C19" s="507"/>
      <c r="D19" s="494"/>
      <c r="E19" s="267"/>
      <c r="F19" s="537">
        <f>KRZYSZTOF!F45+KRZYSZTOF!F51</f>
        <v>0</v>
      </c>
      <c r="G19" s="538"/>
      <c r="H19" s="539"/>
      <c r="I19" s="370"/>
      <c r="J19" s="537">
        <f>KRZYSZTOF!B45+KRZYSZTOF!B51</f>
        <v>0</v>
      </c>
      <c r="K19" s="538"/>
      <c r="L19" s="539"/>
      <c r="M19" s="370"/>
      <c r="N19" s="543" t="e">
        <f>KRZYSZTOF!N45+KRZYSZTOF!N51</f>
        <v>#DIV/0!</v>
      </c>
      <c r="O19" s="541"/>
      <c r="P19" s="542"/>
    </row>
    <row r="20" spans="1:16" ht="16.5" customHeight="1">
      <c r="C20" s="455"/>
    </row>
    <row r="21" spans="1:16" ht="16.5" customHeight="1">
      <c r="A21" s="534" t="s">
        <v>155</v>
      </c>
      <c r="B21" s="534"/>
      <c r="C21" s="534"/>
      <c r="D21" s="534"/>
      <c r="E21" s="534"/>
      <c r="F21" s="534"/>
      <c r="G21" s="534"/>
      <c r="H21" s="534"/>
      <c r="I21" s="534"/>
      <c r="J21" s="534"/>
      <c r="K21" s="534"/>
      <c r="L21" s="534"/>
      <c r="M21" s="534"/>
      <c r="N21" s="534"/>
      <c r="O21" s="534"/>
      <c r="P21" s="534"/>
    </row>
    <row r="22" spans="1:16" ht="12.75">
      <c r="A22" s="49"/>
      <c r="B22" s="536"/>
      <c r="C22" s="507"/>
      <c r="D22" s="507"/>
      <c r="E22" s="507"/>
      <c r="F22" s="507"/>
      <c r="G22" s="507"/>
      <c r="H22" s="507"/>
      <c r="I22" s="507"/>
      <c r="J22" s="507"/>
      <c r="K22" s="507"/>
      <c r="L22" s="507"/>
      <c r="M22" s="507"/>
      <c r="N22" s="507"/>
      <c r="O22" s="507"/>
      <c r="P22" s="494"/>
    </row>
    <row r="23" spans="1:16" ht="12.75">
      <c r="A23" s="1" t="s">
        <v>86</v>
      </c>
      <c r="B23" s="537">
        <f>DH!B46</f>
        <v>0</v>
      </c>
      <c r="C23" s="507"/>
      <c r="D23" s="507"/>
      <c r="E23" s="507"/>
      <c r="F23" s="507"/>
      <c r="G23" s="507"/>
      <c r="H23" s="507"/>
      <c r="I23" s="507"/>
      <c r="J23" s="507"/>
      <c r="K23" s="507"/>
      <c r="L23" s="507"/>
      <c r="M23" s="507"/>
      <c r="N23" s="507"/>
      <c r="O23" s="507"/>
      <c r="P23" s="494"/>
    </row>
  </sheetData>
  <mergeCells count="34">
    <mergeCell ref="B22:P22"/>
    <mergeCell ref="B23:P23"/>
    <mergeCell ref="A21:P21"/>
    <mergeCell ref="J15:L15"/>
    <mergeCell ref="J17:L17"/>
    <mergeCell ref="J18:L18"/>
    <mergeCell ref="J19:L19"/>
    <mergeCell ref="N15:P15"/>
    <mergeCell ref="N17:P17"/>
    <mergeCell ref="N18:P18"/>
    <mergeCell ref="N19:P19"/>
    <mergeCell ref="J16:L16"/>
    <mergeCell ref="N16:P16"/>
    <mergeCell ref="B15:D15"/>
    <mergeCell ref="B17:D17"/>
    <mergeCell ref="B18:D18"/>
    <mergeCell ref="B19:D19"/>
    <mergeCell ref="F15:H15"/>
    <mergeCell ref="F17:H17"/>
    <mergeCell ref="F18:H18"/>
    <mergeCell ref="F19:H19"/>
    <mergeCell ref="B16:D16"/>
    <mergeCell ref="F16:H16"/>
    <mergeCell ref="A2:P2"/>
    <mergeCell ref="A1:P1"/>
    <mergeCell ref="A12:P12"/>
    <mergeCell ref="B13:D13"/>
    <mergeCell ref="B14:D14"/>
    <mergeCell ref="F13:H13"/>
    <mergeCell ref="F14:H14"/>
    <mergeCell ref="J13:L13"/>
    <mergeCell ref="J14:L14"/>
    <mergeCell ref="N13:P13"/>
    <mergeCell ref="N14:P14"/>
  </mergeCells>
  <phoneticPr fontId="203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2"/>
  <sheetViews>
    <sheetView topLeftCell="G1" zoomScaleNormal="100" workbookViewId="0">
      <selection activeCell="B65" sqref="B65"/>
    </sheetView>
  </sheetViews>
  <sheetFormatPr defaultRowHeight="12.75"/>
  <cols>
    <col min="1" max="1" width="20.7109375" customWidth="1"/>
    <col min="2" max="2" width="14" style="164" customWidth="1"/>
    <col min="3" max="5" width="14.5703125" customWidth="1"/>
    <col min="6" max="6" width="13.28515625" customWidth="1"/>
    <col min="7" max="7" width="13.7109375" customWidth="1"/>
    <col min="8" max="8" width="14.5703125" customWidth="1"/>
    <col min="9" max="9" width="13.42578125" customWidth="1"/>
    <col min="10" max="10" width="15.7109375" customWidth="1"/>
    <col min="11" max="11" width="13.140625" customWidth="1"/>
    <col min="12" max="12" width="16.140625" customWidth="1"/>
    <col min="13" max="13" width="12.42578125" customWidth="1"/>
    <col min="14" max="14" width="14.42578125" customWidth="1"/>
    <col min="15" max="15" width="14.5703125" customWidth="1"/>
    <col min="16" max="19" width="13.140625" customWidth="1"/>
  </cols>
  <sheetData>
    <row r="1" spans="1:15">
      <c r="A1" s="546" t="s">
        <v>113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</row>
    <row r="2" spans="1:15">
      <c r="A2" s="110"/>
      <c r="B2" s="114"/>
      <c r="C2" s="110" t="s">
        <v>98</v>
      </c>
      <c r="D2" s="110" t="s">
        <v>99</v>
      </c>
      <c r="E2" s="110" t="s">
        <v>100</v>
      </c>
      <c r="F2" s="110" t="s">
        <v>101</v>
      </c>
      <c r="G2" s="110" t="s">
        <v>102</v>
      </c>
      <c r="H2" s="110" t="s">
        <v>103</v>
      </c>
      <c r="I2" s="110" t="s">
        <v>104</v>
      </c>
      <c r="J2" s="110" t="s">
        <v>105</v>
      </c>
      <c r="K2" s="110" t="s">
        <v>106</v>
      </c>
      <c r="L2" s="110" t="s">
        <v>107</v>
      </c>
      <c r="M2" s="110" t="s">
        <v>108</v>
      </c>
      <c r="N2" s="110" t="s">
        <v>109</v>
      </c>
      <c r="O2" s="113"/>
    </row>
    <row r="3" spans="1:15" ht="15">
      <c r="A3" s="110" t="s">
        <v>97</v>
      </c>
      <c r="B3" s="114">
        <v>22</v>
      </c>
      <c r="C3" s="223">
        <f t="shared" ref="C3:C6" si="0">C25</f>
        <v>30800</v>
      </c>
      <c r="D3" s="224">
        <f t="shared" ref="D3:D5" si="1">E25</f>
        <v>38500</v>
      </c>
      <c r="E3" s="224">
        <f t="shared" ref="E3:E5" si="2">G25</f>
        <v>46200</v>
      </c>
      <c r="F3" s="224">
        <f>I25</f>
        <v>30000</v>
      </c>
      <c r="G3" s="224">
        <f t="shared" ref="G3:G5" si="3">K25</f>
        <v>40000</v>
      </c>
      <c r="H3" s="224">
        <f t="shared" ref="H3:H5" si="4">M25</f>
        <v>50000</v>
      </c>
      <c r="I3" s="111">
        <f t="shared" ref="I3:I5" si="5">O25</f>
        <v>30400</v>
      </c>
      <c r="J3" s="111">
        <f t="shared" ref="J3:J5" si="6">Q25</f>
        <v>38000</v>
      </c>
      <c r="K3" s="111">
        <f t="shared" ref="K3:K5" si="7">S25</f>
        <v>45600</v>
      </c>
      <c r="L3" s="111">
        <f>C75</f>
        <v>0</v>
      </c>
      <c r="M3" s="111">
        <f>E75</f>
        <v>0</v>
      </c>
      <c r="N3" s="111">
        <f>G75</f>
        <v>0</v>
      </c>
      <c r="O3" s="111"/>
    </row>
    <row r="4" spans="1:15" ht="15">
      <c r="A4" s="110" t="s">
        <v>86</v>
      </c>
      <c r="B4" s="114">
        <v>23</v>
      </c>
      <c r="C4" s="223">
        <f t="shared" si="0"/>
        <v>30600</v>
      </c>
      <c r="D4" s="224">
        <f t="shared" si="1"/>
        <v>34000</v>
      </c>
      <c r="E4" s="224">
        <f t="shared" si="2"/>
        <v>37400</v>
      </c>
      <c r="F4" s="224">
        <f t="shared" ref="F4:F5" si="8">I26</f>
        <v>30600</v>
      </c>
      <c r="G4" s="224">
        <f t="shared" si="3"/>
        <v>34000</v>
      </c>
      <c r="H4" s="224">
        <f t="shared" si="4"/>
        <v>37400</v>
      </c>
      <c r="I4" s="111">
        <f t="shared" si="5"/>
        <v>24800</v>
      </c>
      <c r="J4" s="111">
        <f t="shared" si="6"/>
        <v>31000</v>
      </c>
      <c r="K4" s="111">
        <f t="shared" si="7"/>
        <v>37200</v>
      </c>
      <c r="L4" s="111">
        <f>C76</f>
        <v>0</v>
      </c>
      <c r="M4" s="111">
        <f>E76</f>
        <v>0</v>
      </c>
      <c r="N4" s="111">
        <f>G76</f>
        <v>0</v>
      </c>
      <c r="O4" s="111"/>
    </row>
    <row r="5" spans="1:15" ht="15">
      <c r="A5" s="110" t="s">
        <v>85</v>
      </c>
      <c r="B5" s="114">
        <v>27</v>
      </c>
      <c r="C5" s="223">
        <f t="shared" si="0"/>
        <v>27000</v>
      </c>
      <c r="D5" s="224">
        <f t="shared" si="1"/>
        <v>30000</v>
      </c>
      <c r="E5" s="224">
        <f t="shared" si="2"/>
        <v>33000</v>
      </c>
      <c r="F5" s="224">
        <f t="shared" si="8"/>
        <v>27000</v>
      </c>
      <c r="G5" s="224">
        <f t="shared" si="3"/>
        <v>30000</v>
      </c>
      <c r="H5" s="224">
        <f t="shared" si="4"/>
        <v>33000</v>
      </c>
      <c r="I5" s="111">
        <f t="shared" si="5"/>
        <v>0</v>
      </c>
      <c r="J5" s="111">
        <f t="shared" si="6"/>
        <v>0</v>
      </c>
      <c r="K5" s="111">
        <f t="shared" si="7"/>
        <v>0</v>
      </c>
      <c r="L5" s="111">
        <f>C77</f>
        <v>0</v>
      </c>
      <c r="M5" s="111">
        <f>E77</f>
        <v>0</v>
      </c>
      <c r="N5" s="111">
        <f>G77</f>
        <v>0</v>
      </c>
      <c r="O5" s="111"/>
    </row>
    <row r="6" spans="1:15" ht="15">
      <c r="A6" s="110" t="s">
        <v>248</v>
      </c>
      <c r="B6" s="489">
        <v>27</v>
      </c>
      <c r="C6" s="223">
        <f t="shared" si="0"/>
        <v>0</v>
      </c>
      <c r="D6" s="224">
        <f t="shared" ref="D6" si="9">E28</f>
        <v>0</v>
      </c>
      <c r="E6" s="224">
        <f t="shared" ref="E6" si="10">G28</f>
        <v>0</v>
      </c>
      <c r="F6" s="224">
        <f t="shared" ref="F6" si="11">I28</f>
        <v>0</v>
      </c>
      <c r="G6" s="224">
        <f t="shared" ref="G6" si="12">K28</f>
        <v>0</v>
      </c>
      <c r="H6" s="224">
        <f t="shared" ref="H6" si="13">M28</f>
        <v>0</v>
      </c>
      <c r="I6" s="111">
        <f t="shared" ref="I6" si="14">O28</f>
        <v>28000</v>
      </c>
      <c r="J6" s="111">
        <f t="shared" ref="J6" si="15">Q28</f>
        <v>35000</v>
      </c>
      <c r="K6" s="111">
        <f t="shared" ref="K6" si="16">S28</f>
        <v>42000</v>
      </c>
      <c r="L6" s="111"/>
      <c r="M6" s="111"/>
      <c r="N6" s="111"/>
      <c r="O6" s="111"/>
    </row>
    <row r="7" spans="1:15" ht="15">
      <c r="A7" s="110" t="s">
        <v>110</v>
      </c>
      <c r="B7" s="114">
        <v>29</v>
      </c>
      <c r="C7" s="223">
        <f>C29</f>
        <v>27000</v>
      </c>
      <c r="D7" s="224">
        <f>E29</f>
        <v>30000</v>
      </c>
      <c r="E7" s="224">
        <f>G29</f>
        <v>33000</v>
      </c>
      <c r="F7" s="224">
        <f>I29</f>
        <v>29700</v>
      </c>
      <c r="G7" s="224">
        <f>K29</f>
        <v>33000</v>
      </c>
      <c r="H7" s="224">
        <f>M29</f>
        <v>36300</v>
      </c>
      <c r="I7" s="111">
        <f>O29</f>
        <v>28000</v>
      </c>
      <c r="J7" s="111">
        <f>Q29</f>
        <v>35000</v>
      </c>
      <c r="K7" s="111">
        <f>S29</f>
        <v>42000</v>
      </c>
      <c r="L7" s="111">
        <f t="shared" ref="L7:L9" si="17">C78</f>
        <v>0</v>
      </c>
      <c r="M7" s="111">
        <f t="shared" ref="M7:M9" si="18">E78</f>
        <v>0</v>
      </c>
      <c r="N7" s="111">
        <f t="shared" ref="N7:N9" si="19">G78</f>
        <v>0</v>
      </c>
      <c r="O7" s="111"/>
    </row>
    <row r="8" spans="1:15" ht="15">
      <c r="A8" s="110" t="s">
        <v>31</v>
      </c>
      <c r="B8" s="114">
        <v>31</v>
      </c>
      <c r="C8" s="223">
        <f>C30</f>
        <v>45000</v>
      </c>
      <c r="D8" s="224">
        <f>E30</f>
        <v>50000</v>
      </c>
      <c r="E8" s="224">
        <f>G30</f>
        <v>55000.000000000007</v>
      </c>
      <c r="F8" s="224">
        <f>I30</f>
        <v>49500</v>
      </c>
      <c r="G8" s="224">
        <f>K30</f>
        <v>55000</v>
      </c>
      <c r="H8" s="224">
        <f>M30</f>
        <v>60500</v>
      </c>
      <c r="I8" s="111">
        <f>O30</f>
        <v>40000</v>
      </c>
      <c r="J8" s="111">
        <f>Q30</f>
        <v>50000</v>
      </c>
      <c r="K8" s="111">
        <f>S30</f>
        <v>60000</v>
      </c>
      <c r="L8" s="111">
        <f t="shared" si="17"/>
        <v>0</v>
      </c>
      <c r="M8" s="111">
        <f t="shared" si="18"/>
        <v>0</v>
      </c>
      <c r="N8" s="111">
        <f t="shared" si="19"/>
        <v>0</v>
      </c>
      <c r="O8" s="111"/>
    </row>
    <row r="9" spans="1:15" ht="15">
      <c r="A9" s="110" t="s">
        <v>32</v>
      </c>
      <c r="B9" s="114">
        <v>32</v>
      </c>
      <c r="C9" s="223">
        <f>C31</f>
        <v>34200</v>
      </c>
      <c r="D9" s="224">
        <f>E31</f>
        <v>38000</v>
      </c>
      <c r="E9" s="224">
        <f>G31</f>
        <v>41800</v>
      </c>
      <c r="F9" s="224">
        <f>I31</f>
        <v>36000</v>
      </c>
      <c r="G9" s="224">
        <f>K31</f>
        <v>40000</v>
      </c>
      <c r="H9" s="224">
        <f>M31</f>
        <v>44000</v>
      </c>
      <c r="I9" s="111">
        <f>O31</f>
        <v>30400</v>
      </c>
      <c r="J9" s="111">
        <f>Q31</f>
        <v>38000</v>
      </c>
      <c r="K9" s="111">
        <f>S31</f>
        <v>45600</v>
      </c>
      <c r="L9" s="111">
        <f t="shared" si="17"/>
        <v>0</v>
      </c>
      <c r="M9" s="111">
        <f t="shared" si="18"/>
        <v>0</v>
      </c>
      <c r="N9" s="111">
        <f t="shared" si="19"/>
        <v>0</v>
      </c>
      <c r="O9" s="111"/>
    </row>
    <row r="10" spans="1:15">
      <c r="A10" s="110" t="s">
        <v>111</v>
      </c>
      <c r="B10" s="114"/>
      <c r="C10" s="206">
        <f>SUM(C3:C9)</f>
        <v>194600</v>
      </c>
      <c r="D10" s="206">
        <f t="shared" ref="D10:N10" si="20">SUM(D3:D9)</f>
        <v>220500</v>
      </c>
      <c r="E10" s="206">
        <f t="shared" si="20"/>
        <v>246400</v>
      </c>
      <c r="F10" s="206">
        <f t="shared" si="20"/>
        <v>202800</v>
      </c>
      <c r="G10" s="206">
        <f t="shared" si="20"/>
        <v>232000</v>
      </c>
      <c r="H10" s="206">
        <f t="shared" si="20"/>
        <v>261200</v>
      </c>
      <c r="I10" s="206">
        <f t="shared" si="20"/>
        <v>181600</v>
      </c>
      <c r="J10" s="206">
        <f t="shared" si="20"/>
        <v>227000</v>
      </c>
      <c r="K10" s="206">
        <f t="shared" si="20"/>
        <v>272400</v>
      </c>
      <c r="L10" s="206">
        <f t="shared" si="20"/>
        <v>0</v>
      </c>
      <c r="M10" s="206">
        <f t="shared" si="20"/>
        <v>0</v>
      </c>
      <c r="N10" s="206">
        <f t="shared" si="20"/>
        <v>0</v>
      </c>
      <c r="O10" s="206">
        <f>SUM(C10:N10)</f>
        <v>2038500</v>
      </c>
    </row>
    <row r="11" spans="1:15">
      <c r="A11" s="546" t="s">
        <v>112</v>
      </c>
      <c r="B11" s="546"/>
      <c r="C11" s="546"/>
      <c r="D11" s="546"/>
      <c r="E11" s="546"/>
      <c r="F11" s="546"/>
      <c r="G11" s="546"/>
      <c r="H11" s="546"/>
      <c r="I11" s="546"/>
      <c r="J11" s="546"/>
      <c r="K11" s="546"/>
      <c r="L11" s="546"/>
      <c r="M11" s="546"/>
      <c r="N11" s="546"/>
      <c r="O11" s="546"/>
    </row>
    <row r="12" spans="1:15">
      <c r="A12" s="110"/>
      <c r="B12" s="114"/>
      <c r="C12" s="110" t="s">
        <v>98</v>
      </c>
      <c r="D12" s="110" t="s">
        <v>99</v>
      </c>
      <c r="E12" s="110" t="s">
        <v>100</v>
      </c>
      <c r="F12" s="110" t="s">
        <v>101</v>
      </c>
      <c r="G12" s="110" t="s">
        <v>102</v>
      </c>
      <c r="H12" s="110" t="s">
        <v>103</v>
      </c>
      <c r="I12" s="110" t="s">
        <v>104</v>
      </c>
      <c r="J12" s="110" t="s">
        <v>105</v>
      </c>
      <c r="K12" s="110" t="s">
        <v>106</v>
      </c>
      <c r="L12" s="110" t="s">
        <v>107</v>
      </c>
      <c r="M12" s="110" t="s">
        <v>108</v>
      </c>
      <c r="N12" s="110" t="s">
        <v>109</v>
      </c>
      <c r="O12" s="110"/>
    </row>
    <row r="13" spans="1:15" ht="15">
      <c r="A13" s="110" t="s">
        <v>97</v>
      </c>
      <c r="B13" s="114">
        <v>22</v>
      </c>
      <c r="C13" s="223">
        <f t="shared" ref="C13:C15" si="21">B25</f>
        <v>68800</v>
      </c>
      <c r="D13" s="224">
        <f t="shared" ref="D13:D16" si="22">D25</f>
        <v>86000</v>
      </c>
      <c r="E13" s="224">
        <f t="shared" ref="E13:E15" si="23">F25</f>
        <v>103200</v>
      </c>
      <c r="F13" s="224">
        <f t="shared" ref="F13:F15" si="24">H25</f>
        <v>65250</v>
      </c>
      <c r="G13" s="224">
        <f t="shared" ref="G13:G15" si="25">J25</f>
        <v>87000</v>
      </c>
      <c r="H13" s="224">
        <f t="shared" ref="H13:H15" si="26">L25</f>
        <v>108750</v>
      </c>
      <c r="I13" s="112">
        <f t="shared" ref="I13:I15" si="27">N25</f>
        <v>66400</v>
      </c>
      <c r="J13" s="112">
        <f t="shared" ref="J13:J15" si="28">P25</f>
        <v>83000</v>
      </c>
      <c r="K13" s="112">
        <f t="shared" ref="K13:K15" si="29">R25</f>
        <v>99600</v>
      </c>
      <c r="L13" s="112">
        <f>B75</f>
        <v>0</v>
      </c>
      <c r="M13" s="112">
        <f>D75</f>
        <v>0</v>
      </c>
      <c r="N13" s="112">
        <f>F75</f>
        <v>0</v>
      </c>
      <c r="O13" s="112"/>
    </row>
    <row r="14" spans="1:15" ht="15">
      <c r="A14" s="110" t="s">
        <v>86</v>
      </c>
      <c r="B14" s="114">
        <v>23</v>
      </c>
      <c r="C14" s="223">
        <f t="shared" si="21"/>
        <v>74700</v>
      </c>
      <c r="D14" s="224">
        <f t="shared" si="22"/>
        <v>83000</v>
      </c>
      <c r="E14" s="224">
        <f>F26</f>
        <v>91300.000000000015</v>
      </c>
      <c r="F14" s="224">
        <f t="shared" si="24"/>
        <v>74700</v>
      </c>
      <c r="G14" s="224">
        <f t="shared" si="25"/>
        <v>83000</v>
      </c>
      <c r="H14" s="224">
        <f t="shared" si="26"/>
        <v>91300</v>
      </c>
      <c r="I14" s="112">
        <f t="shared" si="27"/>
        <v>60000</v>
      </c>
      <c r="J14" s="112">
        <f t="shared" si="28"/>
        <v>75000</v>
      </c>
      <c r="K14" s="112">
        <f t="shared" si="29"/>
        <v>90000</v>
      </c>
      <c r="L14" s="112">
        <f>B76</f>
        <v>0</v>
      </c>
      <c r="M14" s="112">
        <f>D76</f>
        <v>0</v>
      </c>
      <c r="N14" s="112">
        <f>F76</f>
        <v>0</v>
      </c>
      <c r="O14" s="112"/>
    </row>
    <row r="15" spans="1:15" ht="15">
      <c r="A15" s="110" t="s">
        <v>85</v>
      </c>
      <c r="B15" s="114">
        <v>27</v>
      </c>
      <c r="C15" s="223">
        <f t="shared" si="21"/>
        <v>83700</v>
      </c>
      <c r="D15" s="224">
        <f t="shared" si="22"/>
        <v>93000</v>
      </c>
      <c r="E15" s="224">
        <f t="shared" si="23"/>
        <v>102300.00000000001</v>
      </c>
      <c r="F15" s="224">
        <f t="shared" si="24"/>
        <v>84600</v>
      </c>
      <c r="G15" s="224">
        <f t="shared" si="25"/>
        <v>94000</v>
      </c>
      <c r="H15" s="224">
        <f t="shared" si="26"/>
        <v>103400</v>
      </c>
      <c r="I15" s="112">
        <f t="shared" si="27"/>
        <v>0</v>
      </c>
      <c r="J15" s="112">
        <f t="shared" si="28"/>
        <v>0</v>
      </c>
      <c r="K15" s="112">
        <f t="shared" si="29"/>
        <v>0</v>
      </c>
      <c r="L15" s="112">
        <f>B77</f>
        <v>0</v>
      </c>
      <c r="M15" s="112">
        <f>D77</f>
        <v>0</v>
      </c>
      <c r="N15" s="112">
        <f>F77</f>
        <v>0</v>
      </c>
      <c r="O15" s="112"/>
    </row>
    <row r="16" spans="1:15" ht="15">
      <c r="A16" s="110" t="s">
        <v>248</v>
      </c>
      <c r="B16" s="489">
        <v>27</v>
      </c>
      <c r="C16" s="223">
        <f t="shared" ref="C16" si="30">B28</f>
        <v>0</v>
      </c>
      <c r="D16" s="224">
        <f t="shared" si="22"/>
        <v>0</v>
      </c>
      <c r="E16" s="224">
        <f t="shared" ref="E16" si="31">F28</f>
        <v>0</v>
      </c>
      <c r="F16" s="224">
        <f t="shared" ref="F16" si="32">H28</f>
        <v>0</v>
      </c>
      <c r="G16" s="224">
        <f t="shared" ref="G16" si="33">J28</f>
        <v>0</v>
      </c>
      <c r="H16" s="224">
        <f t="shared" ref="H16" si="34">L28</f>
        <v>0</v>
      </c>
      <c r="I16" s="112">
        <f t="shared" ref="I16" si="35">N28</f>
        <v>84000</v>
      </c>
      <c r="J16" s="112">
        <f t="shared" ref="J16" si="36">P28</f>
        <v>105000</v>
      </c>
      <c r="K16" s="112">
        <f t="shared" ref="K16" si="37">R28</f>
        <v>126000</v>
      </c>
      <c r="L16" s="112"/>
      <c r="M16" s="112"/>
      <c r="N16" s="112"/>
      <c r="O16" s="112"/>
    </row>
    <row r="17" spans="1:19" ht="15">
      <c r="A17" s="110" t="s">
        <v>110</v>
      </c>
      <c r="B17" s="114">
        <v>29</v>
      </c>
      <c r="C17" s="223">
        <f>B29</f>
        <v>85500</v>
      </c>
      <c r="D17" s="224">
        <f>D29</f>
        <v>95000</v>
      </c>
      <c r="E17" s="224">
        <f>F29</f>
        <v>104500.00000000001</v>
      </c>
      <c r="F17" s="224">
        <f>H29</f>
        <v>90000</v>
      </c>
      <c r="G17" s="224">
        <f>J29</f>
        <v>100000</v>
      </c>
      <c r="H17" s="224">
        <f>L29</f>
        <v>110000</v>
      </c>
      <c r="I17" s="112">
        <f>N29</f>
        <v>84000</v>
      </c>
      <c r="J17" s="112">
        <f>P29</f>
        <v>105000</v>
      </c>
      <c r="K17" s="112">
        <f>R29</f>
        <v>126000</v>
      </c>
      <c r="L17" s="112">
        <f t="shared" ref="L17:L19" si="38">B78</f>
        <v>0</v>
      </c>
      <c r="M17" s="112">
        <f t="shared" ref="M17:M19" si="39">D78</f>
        <v>0</v>
      </c>
      <c r="N17" s="112">
        <f t="shared" ref="N17:N19" si="40">F78</f>
        <v>0</v>
      </c>
      <c r="O17" s="112"/>
    </row>
    <row r="18" spans="1:19" ht="15">
      <c r="A18" s="110" t="s">
        <v>31</v>
      </c>
      <c r="B18" s="114">
        <v>31</v>
      </c>
      <c r="C18" s="223">
        <f>B30</f>
        <v>126000</v>
      </c>
      <c r="D18" s="224">
        <f>D30</f>
        <v>140000</v>
      </c>
      <c r="E18" s="224">
        <f>F30</f>
        <v>154000</v>
      </c>
      <c r="F18" s="224">
        <f>H30</f>
        <v>144000</v>
      </c>
      <c r="G18" s="224">
        <f>J30</f>
        <v>160000</v>
      </c>
      <c r="H18" s="224">
        <f>L30</f>
        <v>176000</v>
      </c>
      <c r="I18" s="112">
        <f>N30</f>
        <v>120000</v>
      </c>
      <c r="J18" s="112">
        <f>P30</f>
        <v>150000</v>
      </c>
      <c r="K18" s="112">
        <f>R30</f>
        <v>180000</v>
      </c>
      <c r="L18" s="112">
        <f t="shared" si="38"/>
        <v>0</v>
      </c>
      <c r="M18" s="112">
        <f t="shared" si="39"/>
        <v>0</v>
      </c>
      <c r="N18" s="112">
        <f t="shared" si="40"/>
        <v>0</v>
      </c>
      <c r="O18" s="112"/>
    </row>
    <row r="19" spans="1:19" ht="15">
      <c r="A19" s="110" t="s">
        <v>32</v>
      </c>
      <c r="B19" s="114">
        <v>32</v>
      </c>
      <c r="C19" s="223">
        <f>B31</f>
        <v>108000</v>
      </c>
      <c r="D19" s="224">
        <f>D31</f>
        <v>120000</v>
      </c>
      <c r="E19" s="224">
        <f>F31</f>
        <v>132000</v>
      </c>
      <c r="F19" s="224">
        <f>H31</f>
        <v>112500</v>
      </c>
      <c r="G19" s="224">
        <f>J31</f>
        <v>125000</v>
      </c>
      <c r="H19" s="224">
        <f>L31</f>
        <v>137500</v>
      </c>
      <c r="I19" s="112">
        <f>N31</f>
        <v>100000</v>
      </c>
      <c r="J19" s="112">
        <f>P31</f>
        <v>125000</v>
      </c>
      <c r="K19" s="112">
        <f>R31</f>
        <v>150000</v>
      </c>
      <c r="L19" s="112">
        <f t="shared" si="38"/>
        <v>0</v>
      </c>
      <c r="M19" s="112">
        <f t="shared" si="39"/>
        <v>0</v>
      </c>
      <c r="N19" s="112">
        <f t="shared" si="40"/>
        <v>0</v>
      </c>
      <c r="O19" s="112"/>
    </row>
    <row r="20" spans="1:19">
      <c r="A20" s="110" t="s">
        <v>111</v>
      </c>
      <c r="B20" s="114"/>
      <c r="C20" s="206">
        <f>SUM(C13:C19)</f>
        <v>546700</v>
      </c>
      <c r="D20" s="206">
        <f t="shared" ref="D20:N20" si="41">SUM(D13:D19)</f>
        <v>617000</v>
      </c>
      <c r="E20" s="206">
        <f t="shared" si="41"/>
        <v>687300</v>
      </c>
      <c r="F20" s="206">
        <f t="shared" si="41"/>
        <v>571050</v>
      </c>
      <c r="G20" s="206">
        <f t="shared" si="41"/>
        <v>649000</v>
      </c>
      <c r="H20" s="206">
        <f t="shared" si="41"/>
        <v>726950</v>
      </c>
      <c r="I20" s="206">
        <f t="shared" si="41"/>
        <v>514400</v>
      </c>
      <c r="J20" s="206">
        <f t="shared" si="41"/>
        <v>643000</v>
      </c>
      <c r="K20" s="206">
        <f t="shared" si="41"/>
        <v>771600</v>
      </c>
      <c r="L20" s="206">
        <f t="shared" si="41"/>
        <v>0</v>
      </c>
      <c r="M20" s="206">
        <f t="shared" si="41"/>
        <v>0</v>
      </c>
      <c r="N20" s="206">
        <f t="shared" si="41"/>
        <v>0</v>
      </c>
      <c r="O20" s="206">
        <f>SUM(C20:N20)</f>
        <v>5727000</v>
      </c>
    </row>
    <row r="21" spans="1:19">
      <c r="N21" s="167"/>
    </row>
    <row r="23" spans="1:19">
      <c r="A23" s="110"/>
      <c r="B23" s="546" t="s">
        <v>160</v>
      </c>
      <c r="C23" s="546"/>
      <c r="D23" s="546" t="s">
        <v>161</v>
      </c>
      <c r="E23" s="546"/>
      <c r="F23" s="546" t="s">
        <v>162</v>
      </c>
      <c r="G23" s="546"/>
      <c r="H23" s="546" t="s">
        <v>15</v>
      </c>
      <c r="I23" s="546"/>
      <c r="J23" s="546" t="s">
        <v>198</v>
      </c>
      <c r="K23" s="546"/>
      <c r="L23" s="546" t="s">
        <v>17</v>
      </c>
      <c r="M23" s="546"/>
      <c r="N23" s="546" t="s">
        <v>203</v>
      </c>
      <c r="O23" s="546"/>
      <c r="P23" s="546" t="s">
        <v>204</v>
      </c>
      <c r="Q23" s="546"/>
      <c r="R23" s="546" t="s">
        <v>18</v>
      </c>
      <c r="S23" s="546"/>
    </row>
    <row r="24" spans="1:19" ht="15">
      <c r="A24" s="110"/>
      <c r="B24" s="365" t="s">
        <v>163</v>
      </c>
      <c r="C24" s="365" t="s">
        <v>136</v>
      </c>
      <c r="D24" s="365" t="s">
        <v>163</v>
      </c>
      <c r="E24" s="365" t="s">
        <v>136</v>
      </c>
      <c r="F24" s="365" t="s">
        <v>163</v>
      </c>
      <c r="G24" s="365" t="s">
        <v>136</v>
      </c>
      <c r="H24" s="114" t="s">
        <v>163</v>
      </c>
      <c r="I24" s="114" t="s">
        <v>136</v>
      </c>
      <c r="J24" s="114" t="s">
        <v>163</v>
      </c>
      <c r="K24" s="114" t="s">
        <v>136</v>
      </c>
      <c r="L24" s="114" t="s">
        <v>163</v>
      </c>
      <c r="M24" s="114" t="s">
        <v>136</v>
      </c>
      <c r="N24" s="114" t="s">
        <v>163</v>
      </c>
      <c r="O24" s="114" t="s">
        <v>136</v>
      </c>
      <c r="P24" s="114" t="s">
        <v>163</v>
      </c>
      <c r="Q24" s="114" t="s">
        <v>136</v>
      </c>
      <c r="R24" s="114" t="s">
        <v>163</v>
      </c>
      <c r="S24" s="114" t="s">
        <v>136</v>
      </c>
    </row>
    <row r="25" spans="1:19" ht="15">
      <c r="A25" s="110" t="s">
        <v>164</v>
      </c>
      <c r="B25" s="364">
        <v>68800</v>
      </c>
      <c r="C25" s="364">
        <v>30800</v>
      </c>
      <c r="D25" s="366">
        <v>86000</v>
      </c>
      <c r="E25" s="366">
        <v>38500</v>
      </c>
      <c r="F25" s="366">
        <v>103200</v>
      </c>
      <c r="G25" s="366">
        <v>46200</v>
      </c>
      <c r="H25" s="451">
        <v>65250</v>
      </c>
      <c r="I25" s="451">
        <v>30000</v>
      </c>
      <c r="J25" s="452">
        <v>87000</v>
      </c>
      <c r="K25" s="452">
        <v>40000</v>
      </c>
      <c r="L25" s="452">
        <v>108750</v>
      </c>
      <c r="M25" s="452">
        <v>50000</v>
      </c>
      <c r="N25" s="223">
        <f>B65</f>
        <v>66400</v>
      </c>
      <c r="O25" s="223">
        <f t="shared" ref="O25:S25" si="42">C65</f>
        <v>30400</v>
      </c>
      <c r="P25" s="223">
        <f t="shared" si="42"/>
        <v>83000</v>
      </c>
      <c r="Q25" s="223">
        <f t="shared" si="42"/>
        <v>38000</v>
      </c>
      <c r="R25" s="223">
        <f t="shared" si="42"/>
        <v>99600</v>
      </c>
      <c r="S25" s="223">
        <f t="shared" si="42"/>
        <v>45600</v>
      </c>
    </row>
    <row r="26" spans="1:19" ht="15">
      <c r="A26" s="110" t="s">
        <v>165</v>
      </c>
      <c r="B26" s="364">
        <v>74700</v>
      </c>
      <c r="C26" s="364">
        <v>30600</v>
      </c>
      <c r="D26" s="366">
        <v>83000</v>
      </c>
      <c r="E26" s="366">
        <v>34000</v>
      </c>
      <c r="F26" s="366">
        <v>91300.000000000015</v>
      </c>
      <c r="G26" s="366">
        <v>37400</v>
      </c>
      <c r="H26" s="451">
        <v>74700</v>
      </c>
      <c r="I26" s="451">
        <v>30600</v>
      </c>
      <c r="J26" s="452">
        <v>83000</v>
      </c>
      <c r="K26" s="452">
        <v>34000</v>
      </c>
      <c r="L26" s="452">
        <v>91300</v>
      </c>
      <c r="M26" s="452">
        <v>37400</v>
      </c>
      <c r="N26" s="223">
        <f>B66</f>
        <v>60000</v>
      </c>
      <c r="O26" s="223">
        <f>C66</f>
        <v>24800</v>
      </c>
      <c r="P26" s="223">
        <f>D66</f>
        <v>75000</v>
      </c>
      <c r="Q26" s="223">
        <f>E66</f>
        <v>31000</v>
      </c>
      <c r="R26" s="223">
        <f>F66</f>
        <v>90000</v>
      </c>
      <c r="S26" s="223">
        <f>G66</f>
        <v>37200</v>
      </c>
    </row>
    <row r="27" spans="1:19" ht="15">
      <c r="A27" s="110" t="s">
        <v>166</v>
      </c>
      <c r="B27" s="364">
        <v>83700</v>
      </c>
      <c r="C27" s="364">
        <v>27000</v>
      </c>
      <c r="D27" s="366">
        <v>93000</v>
      </c>
      <c r="E27" s="366">
        <v>30000</v>
      </c>
      <c r="F27" s="366">
        <v>102300.00000000001</v>
      </c>
      <c r="G27" s="366">
        <v>33000</v>
      </c>
      <c r="H27" s="451">
        <v>84600</v>
      </c>
      <c r="I27" s="451">
        <v>27000</v>
      </c>
      <c r="J27" s="452">
        <v>94000</v>
      </c>
      <c r="K27" s="452">
        <v>30000</v>
      </c>
      <c r="L27" s="452">
        <v>103400</v>
      </c>
      <c r="M27" s="452">
        <v>33000</v>
      </c>
      <c r="N27" s="223"/>
      <c r="O27" s="223"/>
      <c r="P27" s="223"/>
      <c r="Q27" s="223"/>
      <c r="R27" s="223"/>
      <c r="S27" s="223"/>
    </row>
    <row r="28" spans="1:19" ht="15">
      <c r="A28" s="110" t="s">
        <v>249</v>
      </c>
      <c r="B28" s="364"/>
      <c r="C28" s="364"/>
      <c r="D28" s="366"/>
      <c r="E28" s="366"/>
      <c r="F28" s="366"/>
      <c r="G28" s="366"/>
      <c r="H28" s="451"/>
      <c r="I28" s="451"/>
      <c r="J28" s="452"/>
      <c r="K28" s="452"/>
      <c r="L28" s="452"/>
      <c r="M28" s="452"/>
      <c r="N28" s="223">
        <f t="shared" ref="N28:S28" si="43">B68</f>
        <v>84000</v>
      </c>
      <c r="O28" s="223">
        <f t="shared" si="43"/>
        <v>28000</v>
      </c>
      <c r="P28" s="223">
        <f t="shared" si="43"/>
        <v>105000</v>
      </c>
      <c r="Q28" s="223">
        <f t="shared" si="43"/>
        <v>35000</v>
      </c>
      <c r="R28" s="223">
        <f t="shared" si="43"/>
        <v>126000</v>
      </c>
      <c r="S28" s="223">
        <f t="shared" si="43"/>
        <v>42000</v>
      </c>
    </row>
    <row r="29" spans="1:19" ht="15">
      <c r="A29" s="110" t="s">
        <v>167</v>
      </c>
      <c r="B29" s="364">
        <v>85500</v>
      </c>
      <c r="C29" s="364">
        <v>27000</v>
      </c>
      <c r="D29" s="366">
        <v>95000</v>
      </c>
      <c r="E29" s="366">
        <v>30000</v>
      </c>
      <c r="F29" s="366">
        <v>104500.00000000001</v>
      </c>
      <c r="G29" s="366">
        <v>33000</v>
      </c>
      <c r="H29" s="451">
        <v>90000</v>
      </c>
      <c r="I29" s="451">
        <v>29700</v>
      </c>
      <c r="J29" s="452">
        <v>100000</v>
      </c>
      <c r="K29" s="452">
        <v>33000</v>
      </c>
      <c r="L29" s="452">
        <v>110000</v>
      </c>
      <c r="M29" s="452">
        <v>36300</v>
      </c>
      <c r="N29" s="223">
        <f t="shared" ref="N29:N31" si="44">B68</f>
        <v>84000</v>
      </c>
      <c r="O29" s="223">
        <f t="shared" ref="O29:O31" si="45">C68</f>
        <v>28000</v>
      </c>
      <c r="P29" s="223">
        <f t="shared" ref="P29:P31" si="46">D68</f>
        <v>105000</v>
      </c>
      <c r="Q29" s="223">
        <f t="shared" ref="Q29:Q31" si="47">E68</f>
        <v>35000</v>
      </c>
      <c r="R29" s="223">
        <f t="shared" ref="R29:R31" si="48">F68</f>
        <v>126000</v>
      </c>
      <c r="S29" s="223">
        <f t="shared" ref="S29:S31" si="49">G68</f>
        <v>42000</v>
      </c>
    </row>
    <row r="30" spans="1:19" ht="15">
      <c r="A30" s="110" t="s">
        <v>168</v>
      </c>
      <c r="B30" s="364">
        <v>126000</v>
      </c>
      <c r="C30" s="364">
        <v>45000</v>
      </c>
      <c r="D30" s="366">
        <v>140000</v>
      </c>
      <c r="E30" s="366">
        <v>50000</v>
      </c>
      <c r="F30" s="366">
        <v>154000</v>
      </c>
      <c r="G30" s="366">
        <v>55000.000000000007</v>
      </c>
      <c r="H30" s="451">
        <v>144000</v>
      </c>
      <c r="I30" s="451">
        <v>49500</v>
      </c>
      <c r="J30" s="452">
        <v>160000</v>
      </c>
      <c r="K30" s="452">
        <v>55000</v>
      </c>
      <c r="L30" s="452">
        <v>176000</v>
      </c>
      <c r="M30" s="452">
        <v>60500</v>
      </c>
      <c r="N30" s="223">
        <f t="shared" si="44"/>
        <v>120000</v>
      </c>
      <c r="O30" s="223">
        <f t="shared" si="45"/>
        <v>40000</v>
      </c>
      <c r="P30" s="223">
        <f t="shared" si="46"/>
        <v>150000</v>
      </c>
      <c r="Q30" s="223">
        <f t="shared" si="47"/>
        <v>50000</v>
      </c>
      <c r="R30" s="223">
        <f t="shared" si="48"/>
        <v>180000</v>
      </c>
      <c r="S30" s="223">
        <f t="shared" si="49"/>
        <v>60000</v>
      </c>
    </row>
    <row r="31" spans="1:19" ht="15">
      <c r="A31" s="110" t="s">
        <v>169</v>
      </c>
      <c r="B31" s="364">
        <v>108000</v>
      </c>
      <c r="C31" s="364">
        <v>34200</v>
      </c>
      <c r="D31" s="364">
        <v>120000</v>
      </c>
      <c r="E31" s="364">
        <v>38000</v>
      </c>
      <c r="F31" s="366">
        <v>132000</v>
      </c>
      <c r="G31" s="366">
        <v>41800</v>
      </c>
      <c r="H31" s="451">
        <v>112500</v>
      </c>
      <c r="I31" s="451">
        <v>36000</v>
      </c>
      <c r="J31" s="451">
        <v>125000</v>
      </c>
      <c r="K31" s="451">
        <v>40000</v>
      </c>
      <c r="L31" s="452">
        <v>137500</v>
      </c>
      <c r="M31" s="452">
        <v>44000</v>
      </c>
      <c r="N31" s="223">
        <f t="shared" si="44"/>
        <v>100000</v>
      </c>
      <c r="O31" s="223">
        <f t="shared" si="45"/>
        <v>30400</v>
      </c>
      <c r="P31" s="223">
        <f t="shared" si="46"/>
        <v>125000</v>
      </c>
      <c r="Q31" s="223">
        <f t="shared" si="47"/>
        <v>38000</v>
      </c>
      <c r="R31" s="223">
        <f t="shared" si="48"/>
        <v>150000</v>
      </c>
      <c r="S31" s="223">
        <f t="shared" si="49"/>
        <v>45600</v>
      </c>
    </row>
    <row r="32" spans="1:19" ht="15">
      <c r="A32" s="110"/>
      <c r="B32" s="223"/>
      <c r="C32" s="223"/>
      <c r="D32" s="223"/>
      <c r="E32" s="223"/>
      <c r="F32" s="223"/>
      <c r="G32" s="223"/>
      <c r="H32" s="451"/>
      <c r="I32" s="451"/>
      <c r="J32" s="451"/>
      <c r="K32" s="451"/>
      <c r="L32" s="451"/>
      <c r="M32" s="451"/>
    </row>
    <row r="35" spans="1:14">
      <c r="A35" s="225" t="s">
        <v>136</v>
      </c>
      <c r="B35" s="226">
        <v>187439.99999999997</v>
      </c>
      <c r="C35" s="226">
        <v>203280</v>
      </c>
      <c r="D35" s="226">
        <v>234960</v>
      </c>
      <c r="E35" s="226">
        <v>219120</v>
      </c>
      <c r="F35" s="226">
        <v>237600</v>
      </c>
      <c r="G35" s="226">
        <v>237600</v>
      </c>
      <c r="H35" s="226">
        <v>198000</v>
      </c>
      <c r="I35" s="226">
        <v>200640</v>
      </c>
      <c r="J35" s="226">
        <v>232320</v>
      </c>
      <c r="K35" s="226">
        <v>237600</v>
      </c>
      <c r="L35" s="226">
        <v>232320</v>
      </c>
      <c r="M35" s="226">
        <v>219120</v>
      </c>
      <c r="N35" s="226">
        <v>2640000</v>
      </c>
    </row>
    <row r="36" spans="1:14">
      <c r="A36" s="225" t="s">
        <v>163</v>
      </c>
      <c r="B36" s="226">
        <v>524761</v>
      </c>
      <c r="C36" s="226">
        <v>569107</v>
      </c>
      <c r="D36" s="226">
        <v>657799</v>
      </c>
      <c r="E36" s="226">
        <v>613453</v>
      </c>
      <c r="F36" s="226">
        <v>665190</v>
      </c>
      <c r="G36" s="226">
        <v>665190</v>
      </c>
      <c r="H36" s="226">
        <v>554325</v>
      </c>
      <c r="I36" s="226">
        <v>561716</v>
      </c>
      <c r="J36" s="226">
        <v>650408</v>
      </c>
      <c r="K36" s="226">
        <v>665190</v>
      </c>
      <c r="L36" s="226">
        <v>650408</v>
      </c>
      <c r="M36" s="226">
        <v>613453</v>
      </c>
      <c r="N36" s="226">
        <v>7391000</v>
      </c>
    </row>
    <row r="38" spans="1:14">
      <c r="B38" s="547">
        <v>2015</v>
      </c>
      <c r="C38" s="548"/>
      <c r="D38" s="547" t="s">
        <v>224</v>
      </c>
      <c r="E38" s="548"/>
      <c r="F38" s="549" t="s">
        <v>223</v>
      </c>
      <c r="G38" s="550"/>
      <c r="H38" s="547" t="s">
        <v>225</v>
      </c>
      <c r="I38" s="548"/>
    </row>
    <row r="39" spans="1:14">
      <c r="A39" s="225" t="s">
        <v>136</v>
      </c>
      <c r="B39" s="274">
        <f>DH!R3</f>
        <v>2403015.2972000004</v>
      </c>
      <c r="C39" s="274"/>
      <c r="D39" s="274">
        <v>2502000</v>
      </c>
      <c r="E39" s="275">
        <f>D39/B39-1</f>
        <v>4.1191873774310439E-2</v>
      </c>
      <c r="F39" s="274">
        <f>DH!R6</f>
        <v>2640000</v>
      </c>
      <c r="G39" s="275">
        <f>F39/B39-1</f>
        <v>9.8619722927330011E-2</v>
      </c>
      <c r="H39" s="274">
        <v>2780000</v>
      </c>
      <c r="I39" s="275">
        <f>H39/B39-1</f>
        <v>0.1568798597492338</v>
      </c>
      <c r="J39" s="167">
        <f>H39/4</f>
        <v>695000</v>
      </c>
      <c r="K39" s="371"/>
      <c r="L39" s="372"/>
      <c r="M39" s="372"/>
      <c r="N39" s="372"/>
    </row>
    <row r="40" spans="1:14">
      <c r="A40" s="225" t="s">
        <v>163</v>
      </c>
      <c r="B40" s="274">
        <f>DH!R16</f>
        <v>6715897.21</v>
      </c>
      <c r="C40" s="274"/>
      <c r="D40" s="274">
        <v>7002000</v>
      </c>
      <c r="E40" s="275">
        <f>D40/B40-1</f>
        <v>4.2600829204769708E-2</v>
      </c>
      <c r="F40" s="274">
        <f>DH!R19</f>
        <v>7391000</v>
      </c>
      <c r="G40" s="275">
        <f>F40/B40-1</f>
        <v>0.10052309749392374</v>
      </c>
      <c r="H40" s="274">
        <v>7780000</v>
      </c>
      <c r="I40" s="275">
        <f>H40/B40-1</f>
        <v>0.15844536578307755</v>
      </c>
      <c r="J40" s="167">
        <f>H40/4</f>
        <v>1945000</v>
      </c>
      <c r="K40" s="371"/>
      <c r="L40" s="372"/>
      <c r="M40" s="372"/>
      <c r="N40" s="372"/>
    </row>
    <row r="42" spans="1:14" ht="15">
      <c r="A42" s="363"/>
      <c r="B42" s="551" t="s">
        <v>160</v>
      </c>
      <c r="C42" s="551"/>
      <c r="D42" s="551" t="s">
        <v>161</v>
      </c>
      <c r="E42" s="551"/>
      <c r="F42" s="551" t="s">
        <v>162</v>
      </c>
      <c r="G42" s="551"/>
      <c r="H42" s="551" t="s">
        <v>222</v>
      </c>
      <c r="I42" s="551"/>
    </row>
    <row r="43" spans="1:14" ht="15">
      <c r="A43" s="363"/>
      <c r="B43" s="365" t="s">
        <v>163</v>
      </c>
      <c r="C43" s="365" t="s">
        <v>136</v>
      </c>
      <c r="D43" s="365" t="s">
        <v>163</v>
      </c>
      <c r="E43" s="365" t="s">
        <v>136</v>
      </c>
      <c r="F43" s="365" t="s">
        <v>163</v>
      </c>
      <c r="G43" s="365" t="s">
        <v>136</v>
      </c>
      <c r="H43" s="365" t="s">
        <v>163</v>
      </c>
      <c r="I43" s="365" t="s">
        <v>136</v>
      </c>
    </row>
    <row r="44" spans="1:14" ht="15">
      <c r="A44" s="363" t="s">
        <v>164</v>
      </c>
      <c r="B44" s="364">
        <v>68800</v>
      </c>
      <c r="C44" s="364">
        <v>30800</v>
      </c>
      <c r="D44" s="366">
        <v>86000</v>
      </c>
      <c r="E44" s="366">
        <v>38500</v>
      </c>
      <c r="F44" s="366">
        <v>103200</v>
      </c>
      <c r="G44" s="366">
        <v>46200</v>
      </c>
      <c r="H44" s="367">
        <v>258000</v>
      </c>
      <c r="I44" s="367">
        <v>115500</v>
      </c>
    </row>
    <row r="45" spans="1:14" ht="15">
      <c r="A45" s="363" t="s">
        <v>165</v>
      </c>
      <c r="B45" s="364">
        <v>74700</v>
      </c>
      <c r="C45" s="364">
        <v>30600</v>
      </c>
      <c r="D45" s="366">
        <v>83000</v>
      </c>
      <c r="E45" s="366">
        <v>34000</v>
      </c>
      <c r="F45" s="366">
        <v>91300.000000000015</v>
      </c>
      <c r="G45" s="366">
        <v>37400</v>
      </c>
      <c r="H45" s="367">
        <v>249000</v>
      </c>
      <c r="I45" s="367">
        <v>102000</v>
      </c>
    </row>
    <row r="46" spans="1:14" ht="15">
      <c r="A46" s="363" t="s">
        <v>166</v>
      </c>
      <c r="B46" s="364">
        <v>83700</v>
      </c>
      <c r="C46" s="364">
        <v>27000</v>
      </c>
      <c r="D46" s="366">
        <v>93000</v>
      </c>
      <c r="E46" s="366">
        <v>30000</v>
      </c>
      <c r="F46" s="366">
        <v>102300.00000000001</v>
      </c>
      <c r="G46" s="366">
        <v>33000</v>
      </c>
      <c r="H46" s="367">
        <v>279000</v>
      </c>
      <c r="I46" s="367">
        <v>90000</v>
      </c>
    </row>
    <row r="47" spans="1:14" ht="15">
      <c r="A47" s="363" t="s">
        <v>167</v>
      </c>
      <c r="B47" s="364">
        <v>85500</v>
      </c>
      <c r="C47" s="364">
        <v>27000</v>
      </c>
      <c r="D47" s="366">
        <v>95000</v>
      </c>
      <c r="E47" s="366">
        <v>30000</v>
      </c>
      <c r="F47" s="366">
        <v>104500.00000000001</v>
      </c>
      <c r="G47" s="366">
        <v>33000</v>
      </c>
      <c r="H47" s="367">
        <v>285000</v>
      </c>
      <c r="I47" s="367">
        <v>90000</v>
      </c>
    </row>
    <row r="48" spans="1:14" ht="15">
      <c r="A48" s="363" t="s">
        <v>168</v>
      </c>
      <c r="B48" s="364">
        <v>126000</v>
      </c>
      <c r="C48" s="364">
        <v>45000</v>
      </c>
      <c r="D48" s="366">
        <v>140000</v>
      </c>
      <c r="E48" s="366">
        <v>50000</v>
      </c>
      <c r="F48" s="366">
        <v>154000</v>
      </c>
      <c r="G48" s="366">
        <v>55000.000000000007</v>
      </c>
      <c r="H48" s="367">
        <v>420000</v>
      </c>
      <c r="I48" s="367">
        <v>150000</v>
      </c>
    </row>
    <row r="49" spans="1:9" ht="15">
      <c r="A49" s="363" t="s">
        <v>169</v>
      </c>
      <c r="B49" s="364">
        <v>108000</v>
      </c>
      <c r="C49" s="364">
        <v>34200</v>
      </c>
      <c r="D49" s="364">
        <v>120000</v>
      </c>
      <c r="E49" s="364">
        <v>38000</v>
      </c>
      <c r="F49" s="366">
        <v>132000</v>
      </c>
      <c r="G49" s="366">
        <v>41800</v>
      </c>
      <c r="H49" s="367">
        <v>360000</v>
      </c>
      <c r="I49" s="367">
        <v>114000</v>
      </c>
    </row>
    <row r="50" spans="1:9" ht="15">
      <c r="A50" s="363" t="s">
        <v>206</v>
      </c>
      <c r="B50" s="364">
        <v>546700</v>
      </c>
      <c r="C50" s="364">
        <v>194600</v>
      </c>
      <c r="D50" s="364">
        <v>617000</v>
      </c>
      <c r="E50" s="364">
        <v>220500</v>
      </c>
      <c r="F50" s="364">
        <v>687300</v>
      </c>
      <c r="G50" s="364">
        <v>246400</v>
      </c>
      <c r="H50" s="364">
        <v>1851000</v>
      </c>
      <c r="I50" s="364">
        <v>661500</v>
      </c>
    </row>
    <row r="52" spans="1:9" ht="15">
      <c r="A52" s="450"/>
      <c r="B52" s="454" t="s">
        <v>243</v>
      </c>
      <c r="C52" s="454"/>
      <c r="D52" s="454" t="s">
        <v>244</v>
      </c>
      <c r="E52" s="454"/>
      <c r="F52" s="454" t="s">
        <v>245</v>
      </c>
      <c r="G52" s="454"/>
      <c r="H52" s="454" t="s">
        <v>242</v>
      </c>
      <c r="I52" s="454"/>
    </row>
    <row r="53" spans="1:9" ht="15">
      <c r="A53" s="450"/>
      <c r="B53" s="454" t="s">
        <v>163</v>
      </c>
      <c r="C53" s="454" t="s">
        <v>136</v>
      </c>
      <c r="D53" s="454" t="s">
        <v>163</v>
      </c>
      <c r="E53" s="454" t="s">
        <v>136</v>
      </c>
      <c r="F53" s="454" t="s">
        <v>163</v>
      </c>
      <c r="G53" s="454" t="s">
        <v>136</v>
      </c>
      <c r="H53" s="454" t="s">
        <v>163</v>
      </c>
      <c r="I53" s="454" t="s">
        <v>136</v>
      </c>
    </row>
    <row r="54" spans="1:9" ht="15">
      <c r="A54" s="450" t="s">
        <v>164</v>
      </c>
      <c r="B54" s="451">
        <v>65250</v>
      </c>
      <c r="C54" s="451">
        <v>30000</v>
      </c>
      <c r="D54" s="452">
        <v>87000</v>
      </c>
      <c r="E54" s="452">
        <v>40000</v>
      </c>
      <c r="F54" s="452">
        <v>108750</v>
      </c>
      <c r="G54" s="452">
        <v>50000</v>
      </c>
      <c r="H54" s="453">
        <v>261000</v>
      </c>
      <c r="I54" s="453">
        <v>120000</v>
      </c>
    </row>
    <row r="55" spans="1:9" ht="15">
      <c r="A55" s="450" t="s">
        <v>165</v>
      </c>
      <c r="B55" s="451">
        <v>74700</v>
      </c>
      <c r="C55" s="451">
        <v>30600</v>
      </c>
      <c r="D55" s="452">
        <v>83000</v>
      </c>
      <c r="E55" s="452">
        <v>34000</v>
      </c>
      <c r="F55" s="452">
        <v>91300</v>
      </c>
      <c r="G55" s="452">
        <v>37400</v>
      </c>
      <c r="H55" s="453">
        <v>249000</v>
      </c>
      <c r="I55" s="453">
        <v>102000</v>
      </c>
    </row>
    <row r="56" spans="1:9" ht="15">
      <c r="A56" s="450" t="s">
        <v>166</v>
      </c>
      <c r="B56" s="451">
        <v>84600</v>
      </c>
      <c r="C56" s="451">
        <v>27000</v>
      </c>
      <c r="D56" s="452">
        <v>94000</v>
      </c>
      <c r="E56" s="452">
        <v>30000</v>
      </c>
      <c r="F56" s="452">
        <v>103400</v>
      </c>
      <c r="G56" s="452">
        <v>33000</v>
      </c>
      <c r="H56" s="453">
        <v>282000</v>
      </c>
      <c r="I56" s="453">
        <v>90000</v>
      </c>
    </row>
    <row r="57" spans="1:9" ht="15">
      <c r="A57" s="450" t="s">
        <v>167</v>
      </c>
      <c r="B57" s="451">
        <v>90000</v>
      </c>
      <c r="C57" s="451">
        <v>29700</v>
      </c>
      <c r="D57" s="452">
        <v>100000</v>
      </c>
      <c r="E57" s="452">
        <v>33000</v>
      </c>
      <c r="F57" s="452">
        <v>110000</v>
      </c>
      <c r="G57" s="452">
        <v>36300</v>
      </c>
      <c r="H57" s="453">
        <v>300000</v>
      </c>
      <c r="I57" s="453">
        <v>99000</v>
      </c>
    </row>
    <row r="58" spans="1:9" ht="15">
      <c r="A58" s="450" t="s">
        <v>168</v>
      </c>
      <c r="B58" s="451">
        <v>144000</v>
      </c>
      <c r="C58" s="451">
        <v>49500</v>
      </c>
      <c r="D58" s="452">
        <v>160000</v>
      </c>
      <c r="E58" s="452">
        <v>55000</v>
      </c>
      <c r="F58" s="452">
        <v>176000</v>
      </c>
      <c r="G58" s="452">
        <v>60500</v>
      </c>
      <c r="H58" s="453">
        <v>480000</v>
      </c>
      <c r="I58" s="453">
        <v>165000</v>
      </c>
    </row>
    <row r="59" spans="1:9" ht="15">
      <c r="A59" s="450" t="s">
        <v>169</v>
      </c>
      <c r="B59" s="451">
        <v>112500</v>
      </c>
      <c r="C59" s="451">
        <v>36000</v>
      </c>
      <c r="D59" s="451">
        <v>125000</v>
      </c>
      <c r="E59" s="451">
        <v>40000</v>
      </c>
      <c r="F59" s="452">
        <v>137500</v>
      </c>
      <c r="G59" s="452">
        <v>44000</v>
      </c>
      <c r="H59" s="453">
        <v>375000</v>
      </c>
      <c r="I59" s="453">
        <v>120000</v>
      </c>
    </row>
    <row r="60" spans="1:9" ht="15">
      <c r="A60" s="450" t="s">
        <v>206</v>
      </c>
      <c r="B60" s="451">
        <v>571050</v>
      </c>
      <c r="C60" s="451">
        <v>202800</v>
      </c>
      <c r="D60" s="451">
        <v>649000</v>
      </c>
      <c r="E60" s="451">
        <v>232000</v>
      </c>
      <c r="F60" s="451">
        <v>726950</v>
      </c>
      <c r="G60" s="451">
        <v>261200</v>
      </c>
      <c r="H60" s="451">
        <v>1947000</v>
      </c>
      <c r="I60" s="451">
        <v>696000</v>
      </c>
    </row>
    <row r="63" spans="1:9">
      <c r="A63" s="110"/>
      <c r="B63" s="546" t="s">
        <v>203</v>
      </c>
      <c r="C63" s="546"/>
      <c r="D63" s="546" t="s">
        <v>204</v>
      </c>
      <c r="E63" s="546"/>
      <c r="F63" s="546" t="s">
        <v>18</v>
      </c>
      <c r="G63" s="546"/>
      <c r="H63" s="546" t="s">
        <v>205</v>
      </c>
      <c r="I63" s="546"/>
    </row>
    <row r="64" spans="1:9">
      <c r="A64" s="110"/>
      <c r="B64" s="114" t="s">
        <v>163</v>
      </c>
      <c r="C64" s="114" t="s">
        <v>136</v>
      </c>
      <c r="D64" s="114" t="s">
        <v>163</v>
      </c>
      <c r="E64" s="114" t="s">
        <v>136</v>
      </c>
      <c r="F64" s="114" t="s">
        <v>163</v>
      </c>
      <c r="G64" s="114" t="s">
        <v>136</v>
      </c>
      <c r="H64" s="114" t="s">
        <v>163</v>
      </c>
      <c r="I64" s="114" t="s">
        <v>136</v>
      </c>
    </row>
    <row r="65" spans="1:9" ht="15">
      <c r="A65" s="110" t="s">
        <v>164</v>
      </c>
      <c r="B65" s="223">
        <f>D65*0.8</f>
        <v>66400</v>
      </c>
      <c r="C65" s="223">
        <f>E65*0.8</f>
        <v>30400</v>
      </c>
      <c r="D65" s="224">
        <v>83000</v>
      </c>
      <c r="E65" s="224">
        <v>38000</v>
      </c>
      <c r="F65" s="224">
        <f>D65*1.2</f>
        <v>99600</v>
      </c>
      <c r="G65" s="224">
        <f>E65*1.2</f>
        <v>45600</v>
      </c>
      <c r="H65" s="356">
        <f t="shared" ref="H65:I70" si="50">B65+D65+F65</f>
        <v>249000</v>
      </c>
      <c r="I65" s="356">
        <f t="shared" si="50"/>
        <v>114000</v>
      </c>
    </row>
    <row r="66" spans="1:9" ht="15">
      <c r="A66" s="110" t="s">
        <v>165</v>
      </c>
      <c r="B66" s="223">
        <f t="shared" ref="B66:B70" si="51">D66*0.8</f>
        <v>60000</v>
      </c>
      <c r="C66" s="223">
        <f t="shared" ref="C66:C70" si="52">E66*0.8</f>
        <v>24800</v>
      </c>
      <c r="D66" s="223">
        <v>75000</v>
      </c>
      <c r="E66" s="223">
        <v>31000</v>
      </c>
      <c r="F66" s="224">
        <f t="shared" ref="F66:F70" si="53">D66*1.2</f>
        <v>90000</v>
      </c>
      <c r="G66" s="224">
        <f t="shared" ref="G66:G70" si="54">E66*1.2</f>
        <v>37200</v>
      </c>
      <c r="H66" s="356">
        <f t="shared" si="50"/>
        <v>225000</v>
      </c>
      <c r="I66" s="356">
        <f t="shared" si="50"/>
        <v>93000</v>
      </c>
    </row>
    <row r="67" spans="1:9" ht="15">
      <c r="A67" s="110" t="s">
        <v>249</v>
      </c>
      <c r="B67" s="223">
        <f t="shared" si="51"/>
        <v>65600</v>
      </c>
      <c r="C67" s="223">
        <f t="shared" si="52"/>
        <v>23200</v>
      </c>
      <c r="D67" s="224">
        <v>82000</v>
      </c>
      <c r="E67" s="224">
        <v>29000</v>
      </c>
      <c r="F67" s="224">
        <f t="shared" si="53"/>
        <v>98400</v>
      </c>
      <c r="G67" s="224">
        <f t="shared" si="54"/>
        <v>34800</v>
      </c>
      <c r="H67" s="356">
        <f t="shared" si="50"/>
        <v>246000</v>
      </c>
      <c r="I67" s="356">
        <f t="shared" si="50"/>
        <v>87000</v>
      </c>
    </row>
    <row r="68" spans="1:9" ht="15">
      <c r="A68" s="110" t="s">
        <v>167</v>
      </c>
      <c r="B68" s="223">
        <f t="shared" si="51"/>
        <v>84000</v>
      </c>
      <c r="C68" s="223">
        <f t="shared" si="52"/>
        <v>28000</v>
      </c>
      <c r="D68" s="224">
        <v>105000</v>
      </c>
      <c r="E68" s="224">
        <v>35000</v>
      </c>
      <c r="F68" s="224">
        <f t="shared" si="53"/>
        <v>126000</v>
      </c>
      <c r="G68" s="224">
        <f t="shared" si="54"/>
        <v>42000</v>
      </c>
      <c r="H68" s="356">
        <f t="shared" si="50"/>
        <v>315000</v>
      </c>
      <c r="I68" s="356">
        <f t="shared" si="50"/>
        <v>105000</v>
      </c>
    </row>
    <row r="69" spans="1:9" ht="15">
      <c r="A69" s="110" t="s">
        <v>168</v>
      </c>
      <c r="B69" s="223">
        <f t="shared" si="51"/>
        <v>120000</v>
      </c>
      <c r="C69" s="223">
        <f t="shared" si="52"/>
        <v>40000</v>
      </c>
      <c r="D69" s="224">
        <v>150000</v>
      </c>
      <c r="E69" s="224">
        <v>50000</v>
      </c>
      <c r="F69" s="224">
        <f t="shared" si="53"/>
        <v>180000</v>
      </c>
      <c r="G69" s="224">
        <f t="shared" si="54"/>
        <v>60000</v>
      </c>
      <c r="H69" s="356">
        <f>B69+D69+F69</f>
        <v>450000</v>
      </c>
      <c r="I69" s="356">
        <f t="shared" si="50"/>
        <v>150000</v>
      </c>
    </row>
    <row r="70" spans="1:9" ht="15">
      <c r="A70" s="110" t="s">
        <v>169</v>
      </c>
      <c r="B70" s="223">
        <f t="shared" si="51"/>
        <v>100000</v>
      </c>
      <c r="C70" s="223">
        <f t="shared" si="52"/>
        <v>30400</v>
      </c>
      <c r="D70" s="224">
        <v>125000</v>
      </c>
      <c r="E70" s="224">
        <v>38000</v>
      </c>
      <c r="F70" s="224">
        <f t="shared" si="53"/>
        <v>150000</v>
      </c>
      <c r="G70" s="224">
        <f t="shared" si="54"/>
        <v>45600</v>
      </c>
      <c r="H70" s="356">
        <f t="shared" si="50"/>
        <v>375000</v>
      </c>
      <c r="I70" s="356">
        <f t="shared" si="50"/>
        <v>114000</v>
      </c>
    </row>
    <row r="71" spans="1:9" ht="15">
      <c r="A71" s="110" t="s">
        <v>206</v>
      </c>
      <c r="B71" s="357">
        <f t="shared" ref="B71:I71" si="55">SUM(B65:B70)</f>
        <v>496000</v>
      </c>
      <c r="C71" s="357">
        <f t="shared" si="55"/>
        <v>176800</v>
      </c>
      <c r="D71" s="357">
        <f t="shared" si="55"/>
        <v>620000</v>
      </c>
      <c r="E71" s="357">
        <f t="shared" si="55"/>
        <v>221000</v>
      </c>
      <c r="F71" s="357">
        <f t="shared" si="55"/>
        <v>744000</v>
      </c>
      <c r="G71" s="357">
        <f t="shared" si="55"/>
        <v>265200</v>
      </c>
      <c r="H71" s="358">
        <f>SUM(H65:H70)</f>
        <v>1860000</v>
      </c>
      <c r="I71" s="358">
        <f t="shared" si="55"/>
        <v>663000</v>
      </c>
    </row>
    <row r="73" spans="1:9">
      <c r="A73" s="110"/>
      <c r="B73" s="449" t="s">
        <v>10</v>
      </c>
      <c r="C73" s="449"/>
      <c r="D73" s="449" t="s">
        <v>11</v>
      </c>
      <c r="E73" s="449"/>
      <c r="F73" s="449" t="s">
        <v>12</v>
      </c>
      <c r="G73" s="449"/>
      <c r="H73" s="449" t="s">
        <v>211</v>
      </c>
      <c r="I73" s="449"/>
    </row>
    <row r="74" spans="1:9">
      <c r="A74" s="110"/>
      <c r="B74" s="449" t="s">
        <v>163</v>
      </c>
      <c r="C74" s="449" t="s">
        <v>136</v>
      </c>
      <c r="D74" s="449" t="s">
        <v>163</v>
      </c>
      <c r="E74" s="449" t="s">
        <v>136</v>
      </c>
      <c r="F74" s="449" t="s">
        <v>163</v>
      </c>
      <c r="G74" s="449" t="s">
        <v>136</v>
      </c>
      <c r="H74" s="449" t="s">
        <v>163</v>
      </c>
      <c r="I74" s="449" t="s">
        <v>136</v>
      </c>
    </row>
    <row r="75" spans="1:9" ht="15">
      <c r="A75" s="110" t="s">
        <v>164</v>
      </c>
      <c r="B75" s="223"/>
      <c r="C75" s="223"/>
      <c r="D75" s="224"/>
      <c r="E75" s="224"/>
      <c r="F75" s="224"/>
      <c r="G75" s="224"/>
      <c r="H75" s="356">
        <f>B75+D75+F75</f>
        <v>0</v>
      </c>
      <c r="I75" s="356">
        <f>C75+E75+G75</f>
        <v>0</v>
      </c>
    </row>
    <row r="76" spans="1:9" ht="15">
      <c r="A76" s="110" t="s">
        <v>165</v>
      </c>
      <c r="B76" s="223"/>
      <c r="C76" s="223"/>
      <c r="D76" s="224"/>
      <c r="E76" s="224"/>
      <c r="F76" s="224"/>
      <c r="G76" s="224"/>
      <c r="H76" s="356">
        <f t="shared" ref="H76:I80" si="56">B76+D76+F76</f>
        <v>0</v>
      </c>
      <c r="I76" s="356">
        <f t="shared" si="56"/>
        <v>0</v>
      </c>
    </row>
    <row r="77" spans="1:9" ht="15">
      <c r="A77" s="110" t="s">
        <v>166</v>
      </c>
      <c r="B77" s="223"/>
      <c r="C77" s="223"/>
      <c r="D77" s="223"/>
      <c r="E77" s="224"/>
      <c r="F77" s="223"/>
      <c r="G77" s="224"/>
      <c r="H77" s="356">
        <f t="shared" si="56"/>
        <v>0</v>
      </c>
      <c r="I77" s="356">
        <f t="shared" si="56"/>
        <v>0</v>
      </c>
    </row>
    <row r="78" spans="1:9" ht="15">
      <c r="A78" s="110" t="s">
        <v>167</v>
      </c>
      <c r="B78" s="223"/>
      <c r="C78" s="223"/>
      <c r="D78" s="223"/>
      <c r="E78" s="224"/>
      <c r="F78" s="223"/>
      <c r="G78" s="224"/>
      <c r="H78" s="356">
        <f t="shared" si="56"/>
        <v>0</v>
      </c>
      <c r="I78" s="356">
        <f t="shared" si="56"/>
        <v>0</v>
      </c>
    </row>
    <row r="79" spans="1:9" ht="15">
      <c r="A79" s="110" t="s">
        <v>168</v>
      </c>
      <c r="B79" s="223"/>
      <c r="C79" s="223"/>
      <c r="D79" s="224"/>
      <c r="E79" s="224"/>
      <c r="F79" s="224"/>
      <c r="G79" s="224"/>
      <c r="H79" s="356">
        <f t="shared" si="56"/>
        <v>0</v>
      </c>
      <c r="I79" s="356">
        <f t="shared" si="56"/>
        <v>0</v>
      </c>
    </row>
    <row r="80" spans="1:9" ht="15">
      <c r="A80" s="110" t="s">
        <v>169</v>
      </c>
      <c r="B80" s="223"/>
      <c r="C80" s="223"/>
      <c r="D80" s="224"/>
      <c r="E80" s="224"/>
      <c r="F80" s="224"/>
      <c r="G80" s="224"/>
      <c r="H80" s="356">
        <f t="shared" si="56"/>
        <v>0</v>
      </c>
      <c r="I80" s="356">
        <f t="shared" si="56"/>
        <v>0</v>
      </c>
    </row>
    <row r="81" spans="1:9" ht="15">
      <c r="A81" s="110" t="s">
        <v>206</v>
      </c>
      <c r="B81" s="358">
        <f t="shared" ref="B81:I81" si="57">SUM(B75:B80)</f>
        <v>0</v>
      </c>
      <c r="C81" s="358">
        <f t="shared" si="57"/>
        <v>0</v>
      </c>
      <c r="D81" s="358">
        <f t="shared" si="57"/>
        <v>0</v>
      </c>
      <c r="E81" s="358">
        <f t="shared" si="57"/>
        <v>0</v>
      </c>
      <c r="F81" s="358">
        <f t="shared" si="57"/>
        <v>0</v>
      </c>
      <c r="G81" s="358">
        <f t="shared" si="57"/>
        <v>0</v>
      </c>
      <c r="H81" s="358">
        <f t="shared" si="57"/>
        <v>0</v>
      </c>
      <c r="I81" s="358">
        <f t="shared" si="57"/>
        <v>0</v>
      </c>
    </row>
    <row r="82" spans="1:9">
      <c r="B82" s="254"/>
      <c r="C82" s="254"/>
      <c r="D82" s="254"/>
      <c r="E82" s="254"/>
      <c r="F82" s="254"/>
      <c r="G82" s="254"/>
      <c r="H82" s="254">
        <v>1918000</v>
      </c>
      <c r="I82" s="254">
        <v>707392</v>
      </c>
    </row>
  </sheetData>
  <mergeCells count="23">
    <mergeCell ref="P23:Q23"/>
    <mergeCell ref="B63:C63"/>
    <mergeCell ref="D63:E63"/>
    <mergeCell ref="F63:G63"/>
    <mergeCell ref="R23:S23"/>
    <mergeCell ref="H63:I63"/>
    <mergeCell ref="D38:E38"/>
    <mergeCell ref="F38:G38"/>
    <mergeCell ref="H38:I38"/>
    <mergeCell ref="B38:C38"/>
    <mergeCell ref="D42:E42"/>
    <mergeCell ref="F42:G42"/>
    <mergeCell ref="H42:I42"/>
    <mergeCell ref="B42:C42"/>
    <mergeCell ref="A1:O1"/>
    <mergeCell ref="A11:O11"/>
    <mergeCell ref="B23:C23"/>
    <mergeCell ref="D23:E23"/>
    <mergeCell ref="F23:G23"/>
    <mergeCell ref="N23:O23"/>
    <mergeCell ref="J23:K23"/>
    <mergeCell ref="L23:M23"/>
    <mergeCell ref="H23:I23"/>
  </mergeCells>
  <pageMargins left="0.7" right="0.7" top="0.75" bottom="0.75" header="0.3" footer="0.3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6"/>
  <sheetViews>
    <sheetView workbookViewId="0">
      <selection activeCell="L12" sqref="L12"/>
    </sheetView>
  </sheetViews>
  <sheetFormatPr defaultRowHeight="12.75"/>
  <cols>
    <col min="1" max="1" width="34.140625" customWidth="1"/>
    <col min="2" max="2" width="10.140625" bestFit="1" customWidth="1"/>
    <col min="3" max="3" width="11.7109375" customWidth="1"/>
    <col min="4" max="4" width="11.140625" bestFit="1" customWidth="1"/>
    <col min="5" max="5" width="12.85546875" customWidth="1"/>
    <col min="6" max="7" width="11.140625" bestFit="1" customWidth="1"/>
    <col min="8" max="8" width="11.28515625" bestFit="1" customWidth="1"/>
    <col min="9" max="9" width="11.140625" bestFit="1" customWidth="1"/>
    <col min="10" max="12" width="11.28515625" bestFit="1" customWidth="1"/>
    <col min="13" max="13" width="11" bestFit="1" customWidth="1"/>
    <col min="14" max="16" width="11.28515625" bestFit="1" customWidth="1"/>
    <col min="17" max="17" width="11" bestFit="1" customWidth="1"/>
    <col min="18" max="18" width="11.28515625" bestFit="1" customWidth="1"/>
  </cols>
  <sheetData>
    <row r="1" spans="1:18">
      <c r="A1" s="373"/>
      <c r="B1" s="552" t="s">
        <v>221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53"/>
      <c r="O1" s="553"/>
      <c r="P1" s="553"/>
      <c r="Q1" s="553"/>
      <c r="R1" s="554"/>
    </row>
    <row r="2" spans="1:18" ht="13.5" thickBot="1">
      <c r="A2" s="374" t="s">
        <v>0</v>
      </c>
      <c r="B2" s="375" t="s">
        <v>1</v>
      </c>
      <c r="C2" s="375" t="s">
        <v>2</v>
      </c>
      <c r="D2" s="375" t="s">
        <v>3</v>
      </c>
      <c r="E2" s="375" t="s">
        <v>186</v>
      </c>
      <c r="F2" s="375" t="s">
        <v>4</v>
      </c>
      <c r="G2" s="375" t="s">
        <v>5</v>
      </c>
      <c r="H2" s="375" t="s">
        <v>6</v>
      </c>
      <c r="I2" s="375" t="s">
        <v>246</v>
      </c>
      <c r="J2" s="375" t="s">
        <v>7</v>
      </c>
      <c r="K2" s="375" t="s">
        <v>8</v>
      </c>
      <c r="L2" s="375" t="s">
        <v>9</v>
      </c>
      <c r="M2" s="375"/>
      <c r="N2" s="375" t="s">
        <v>10</v>
      </c>
      <c r="O2" s="375" t="s">
        <v>11</v>
      </c>
      <c r="P2" s="375" t="s">
        <v>12</v>
      </c>
      <c r="Q2" s="375"/>
      <c r="R2" s="375" t="s">
        <v>13</v>
      </c>
    </row>
    <row r="3" spans="1:18">
      <c r="A3" s="376" t="s">
        <v>219</v>
      </c>
      <c r="B3" s="377">
        <f>DH!B3</f>
        <v>190637.5704</v>
      </c>
      <c r="C3" s="377">
        <f>DH!C3</f>
        <v>201192.67050000001</v>
      </c>
      <c r="D3" s="377">
        <f>DH!D3</f>
        <v>200241.24249999996</v>
      </c>
      <c r="E3" s="377">
        <f>SUM(B3:D3)</f>
        <v>592071.48339999991</v>
      </c>
      <c r="F3" s="377">
        <f>DH!F3</f>
        <v>175004.06599999999</v>
      </c>
      <c r="G3" s="377">
        <f>DH!G3</f>
        <v>213845.50080000001</v>
      </c>
      <c r="H3" s="377">
        <f>DH!H3</f>
        <v>261707.8334</v>
      </c>
      <c r="I3" s="377">
        <f>SUM(F3:H3)</f>
        <v>650557.40020000003</v>
      </c>
      <c r="J3" s="377">
        <f>DH!J3</f>
        <v>190352.81020000001</v>
      </c>
      <c r="K3" s="377">
        <f>DH!K3</f>
        <v>159356.35450000002</v>
      </c>
      <c r="L3" s="377">
        <f>DH!L3</f>
        <v>191293.5172</v>
      </c>
      <c r="M3" s="377">
        <f>SUM(J3:L3)</f>
        <v>541002.68189999997</v>
      </c>
      <c r="N3" s="377">
        <f>DH!N3</f>
        <v>220516.52669999999</v>
      </c>
      <c r="O3" s="377">
        <f>DH!O3</f>
        <v>210140.41009999998</v>
      </c>
      <c r="P3" s="377">
        <f>DH!P3</f>
        <v>188726.79490000001</v>
      </c>
      <c r="Q3" s="377">
        <f>SUM(N3:P3)</f>
        <v>619383.7317</v>
      </c>
      <c r="R3" s="378">
        <f>SUM(N3:P3,J3:L3,F3:H3,B3:D3)</f>
        <v>2403015.2972000004</v>
      </c>
    </row>
    <row r="4" spans="1:18">
      <c r="A4" s="379" t="s">
        <v>220</v>
      </c>
      <c r="B4" s="380">
        <f>B3</f>
        <v>190637.5704</v>
      </c>
      <c r="C4" s="381">
        <f>C3+B4</f>
        <v>391830.24089999998</v>
      </c>
      <c r="D4" s="381">
        <f>D3+C4</f>
        <v>592071.48339999991</v>
      </c>
      <c r="E4" s="382"/>
      <c r="F4" s="380">
        <f>F3+D4</f>
        <v>767075.5493999999</v>
      </c>
      <c r="G4" s="380">
        <f>G3+F4</f>
        <v>980921.05019999994</v>
      </c>
      <c r="H4" s="380">
        <f>H3+G4</f>
        <v>1242628.8835999998</v>
      </c>
      <c r="I4" s="381"/>
      <c r="J4" s="380">
        <f>J3+H4</f>
        <v>1432981.6937999998</v>
      </c>
      <c r="K4" s="380">
        <f>K3+J4</f>
        <v>1592338.0482999999</v>
      </c>
      <c r="L4" s="380">
        <f>L3+K4</f>
        <v>1783631.5655</v>
      </c>
      <c r="M4" s="380"/>
      <c r="N4" s="380">
        <f>N3+L4</f>
        <v>2004148.0922000001</v>
      </c>
      <c r="O4" s="380">
        <f>O3+N4</f>
        <v>2214288.5022999998</v>
      </c>
      <c r="P4" s="380">
        <f>P3+O4</f>
        <v>2403015.2971999999</v>
      </c>
      <c r="Q4" s="380"/>
      <c r="R4" s="383"/>
    </row>
    <row r="5" spans="1:18" ht="13.5" thickBot="1">
      <c r="A5" s="384" t="s">
        <v>229</v>
      </c>
      <c r="B5" s="385">
        <f>B9/B4</f>
        <v>1.1163803019176539</v>
      </c>
      <c r="C5" s="385">
        <f>C9/C4</f>
        <v>1.1675830271527163</v>
      </c>
      <c r="D5" s="385">
        <f>D9/D4</f>
        <v>1.22362489312891</v>
      </c>
      <c r="E5" s="385"/>
      <c r="F5" s="385">
        <f>F9/F4</f>
        <v>1.2535587942441073</v>
      </c>
      <c r="G5" s="385">
        <f>G9/G4</f>
        <v>1.1875178088618821</v>
      </c>
      <c r="H5" s="385">
        <f>H9/H4</f>
        <v>1.1547374572068094</v>
      </c>
      <c r="I5" s="385"/>
      <c r="J5" s="385">
        <f>J9/J4</f>
        <v>1.1286261694043145</v>
      </c>
      <c r="K5" s="385">
        <f>K9/K4</f>
        <v>1.133951125094145</v>
      </c>
      <c r="L5" s="385">
        <f>L9/L4</f>
        <v>1.1033818601143164</v>
      </c>
      <c r="M5" s="385"/>
      <c r="N5" s="385">
        <f>N9/N4</f>
        <v>0.98197669232100071</v>
      </c>
      <c r="O5" s="385">
        <f>O9/O4</f>
        <v>0.88878513908905477</v>
      </c>
      <c r="P5" s="385">
        <f>P9/P4</f>
        <v>0.81898218325665684</v>
      </c>
      <c r="Q5" s="385"/>
      <c r="R5" s="386">
        <f>R6/R3</f>
        <v>1.09861972292733</v>
      </c>
    </row>
    <row r="6" spans="1:18">
      <c r="A6" s="387" t="s">
        <v>48</v>
      </c>
      <c r="B6" s="388">
        <f>DH!B6</f>
        <v>187439.99999999997</v>
      </c>
      <c r="C6" s="388">
        <f>DH!C6</f>
        <v>203280</v>
      </c>
      <c r="D6" s="388">
        <f>DH!D6</f>
        <v>234960</v>
      </c>
      <c r="E6" s="388">
        <f>SUM(B6:D6)</f>
        <v>625680</v>
      </c>
      <c r="F6" s="388">
        <f>DH!F6</f>
        <v>219120</v>
      </c>
      <c r="G6" s="388">
        <f>DH!G6</f>
        <v>237600</v>
      </c>
      <c r="H6" s="388">
        <f>DH!H6</f>
        <v>237600</v>
      </c>
      <c r="I6" s="388">
        <f>SUM(F6:H6)</f>
        <v>694320</v>
      </c>
      <c r="J6" s="388">
        <f>DH!J6</f>
        <v>198000</v>
      </c>
      <c r="K6" s="388">
        <f>DH!K6</f>
        <v>200640</v>
      </c>
      <c r="L6" s="388">
        <f>DH!L6</f>
        <v>232320</v>
      </c>
      <c r="M6" s="388">
        <f>SUM(J6:L6)</f>
        <v>630960</v>
      </c>
      <c r="N6" s="388">
        <f>DH!N6</f>
        <v>237600</v>
      </c>
      <c r="O6" s="388">
        <f>DH!O6</f>
        <v>232320</v>
      </c>
      <c r="P6" s="388">
        <f>DH!P6</f>
        <v>219120</v>
      </c>
      <c r="Q6" s="388">
        <f>SUM(N6:P6)</f>
        <v>689040</v>
      </c>
      <c r="R6" s="389">
        <f>B6+C6+D6+F6+G6+H6+J6+K6+L6+N6+O6+P6</f>
        <v>2640000</v>
      </c>
    </row>
    <row r="7" spans="1:18">
      <c r="A7" s="390" t="s">
        <v>47</v>
      </c>
      <c r="B7" s="391">
        <f>B6</f>
        <v>187439.99999999997</v>
      </c>
      <c r="C7" s="391">
        <f>C6+B7</f>
        <v>390720</v>
      </c>
      <c r="D7" s="391">
        <f>D6+C7</f>
        <v>625680</v>
      </c>
      <c r="E7" s="392"/>
      <c r="F7" s="391">
        <f>F6+D7</f>
        <v>844800</v>
      </c>
      <c r="G7" s="391">
        <f>G6+F7</f>
        <v>1082400</v>
      </c>
      <c r="H7" s="391">
        <f>H6+G7</f>
        <v>1320000</v>
      </c>
      <c r="I7" s="391"/>
      <c r="J7" s="391">
        <f>J6+H7</f>
        <v>1518000</v>
      </c>
      <c r="K7" s="391">
        <f>K6+J7</f>
        <v>1718640</v>
      </c>
      <c r="L7" s="391">
        <f>L6+K7</f>
        <v>1950960</v>
      </c>
      <c r="M7" s="391"/>
      <c r="N7" s="391">
        <f>N6+L7</f>
        <v>2188560</v>
      </c>
      <c r="O7" s="391">
        <f>O6+N7</f>
        <v>2420880</v>
      </c>
      <c r="P7" s="391">
        <f>P6+O7</f>
        <v>2640000</v>
      </c>
      <c r="Q7" s="391"/>
      <c r="R7" s="393"/>
    </row>
    <row r="8" spans="1:18">
      <c r="A8" s="394" t="s">
        <v>49</v>
      </c>
      <c r="B8" s="395">
        <f>DH!B8</f>
        <v>212824.02840000001</v>
      </c>
      <c r="C8" s="395">
        <f>DH!C8</f>
        <v>244670.31039999999</v>
      </c>
      <c r="D8" s="395">
        <f>DH!D8</f>
        <v>266979.06680000003</v>
      </c>
      <c r="E8" s="395">
        <f>SUM(B8:D8)</f>
        <v>724473.40560000006</v>
      </c>
      <c r="F8" s="395">
        <f>DH!F8</f>
        <v>237100.8952</v>
      </c>
      <c r="G8" s="395">
        <f>DH!G8</f>
        <v>203286.91540000003</v>
      </c>
      <c r="H8" s="395">
        <f>DH!H8</f>
        <v>270048.90110000002</v>
      </c>
      <c r="I8" s="395">
        <f>SUM(F8:H8)</f>
        <v>710436.7117000001</v>
      </c>
      <c r="J8" s="395">
        <f>DH!J8</f>
        <v>182390.5226</v>
      </c>
      <c r="K8" s="395">
        <f>DH!K8</f>
        <v>188332.88149999999</v>
      </c>
      <c r="L8" s="395">
        <f>DH!L8</f>
        <v>162393.1931</v>
      </c>
      <c r="M8" s="395"/>
      <c r="N8" s="395">
        <f>DH!N8</f>
        <v>0</v>
      </c>
      <c r="O8" s="395">
        <f>DH!O8</f>
        <v>0</v>
      </c>
      <c r="P8" s="395">
        <f>DH!P8</f>
        <v>0</v>
      </c>
      <c r="Q8" s="395"/>
      <c r="R8" s="396">
        <f>B8+C8+D8+F8+G8+H8+J8+K8+L8+N8+O8+P8</f>
        <v>1968026.7145</v>
      </c>
    </row>
    <row r="9" spans="1:18">
      <c r="A9" s="390" t="s">
        <v>50</v>
      </c>
      <c r="B9" s="397">
        <f>B8</f>
        <v>212824.02840000001</v>
      </c>
      <c r="C9" s="397">
        <f>C8+B9</f>
        <v>457494.33880000003</v>
      </c>
      <c r="D9" s="397">
        <f>D8+C9</f>
        <v>724473.40560000006</v>
      </c>
      <c r="E9" s="391"/>
      <c r="F9" s="397">
        <f>F8+D9</f>
        <v>961574.30080000008</v>
      </c>
      <c r="G9" s="397">
        <f>G8+F9</f>
        <v>1164861.2162000001</v>
      </c>
      <c r="H9" s="397">
        <f>H8+G9</f>
        <v>1434910.1173</v>
      </c>
      <c r="I9" s="397"/>
      <c r="J9" s="397">
        <f>J8+H9</f>
        <v>1617300.6399000001</v>
      </c>
      <c r="K9" s="397">
        <f>K8+J9</f>
        <v>1805633.5214</v>
      </c>
      <c r="L9" s="397">
        <f>L8+K9</f>
        <v>1968026.7145</v>
      </c>
      <c r="M9" s="397"/>
      <c r="N9" s="397">
        <f>N8+L9</f>
        <v>1968026.7145</v>
      </c>
      <c r="O9" s="397">
        <f>O8+N9</f>
        <v>1968026.7145</v>
      </c>
      <c r="P9" s="397">
        <f>P8+O9</f>
        <v>1968026.7145</v>
      </c>
      <c r="Q9" s="397"/>
      <c r="R9" s="398"/>
    </row>
    <row r="10" spans="1:18">
      <c r="A10" s="390" t="s">
        <v>51</v>
      </c>
      <c r="B10" s="399">
        <f>B8/B6</f>
        <v>1.1354248207426378</v>
      </c>
      <c r="C10" s="399">
        <f>C8/C6</f>
        <v>1.2036123101141283</v>
      </c>
      <c r="D10" s="399">
        <f>D8/D6</f>
        <v>1.1362745437521282</v>
      </c>
      <c r="E10" s="399"/>
      <c r="F10" s="399">
        <f>F8/F6</f>
        <v>1.0820595801387367</v>
      </c>
      <c r="G10" s="399">
        <f>G8/G6</f>
        <v>0.85558466077441087</v>
      </c>
      <c r="H10" s="399">
        <f>H8/H6</f>
        <v>1.1365694490740741</v>
      </c>
      <c r="I10" s="400"/>
      <c r="J10" s="399">
        <f>J8/J6</f>
        <v>0.92116425555555559</v>
      </c>
      <c r="K10" s="399">
        <f>K8/K6</f>
        <v>0.93866069328149915</v>
      </c>
      <c r="L10" s="399">
        <f>L8/L6</f>
        <v>0.69900651299931127</v>
      </c>
      <c r="M10" s="399"/>
      <c r="N10" s="399">
        <f>N8/N6</f>
        <v>0</v>
      </c>
      <c r="O10" s="399">
        <f>O8/O6</f>
        <v>0</v>
      </c>
      <c r="P10" s="399">
        <f>P8/P6</f>
        <v>0</v>
      </c>
      <c r="Q10" s="399"/>
      <c r="R10" s="398"/>
    </row>
    <row r="11" spans="1:18">
      <c r="A11" s="390" t="s">
        <v>60</v>
      </c>
      <c r="B11" s="401">
        <f>B9-B7</f>
        <v>25384.028400000039</v>
      </c>
      <c r="C11" s="401">
        <f>C9-C7</f>
        <v>66774.338800000027</v>
      </c>
      <c r="D11" s="401">
        <f>D9-D7</f>
        <v>98793.405600000056</v>
      </c>
      <c r="E11" s="401"/>
      <c r="F11" s="401">
        <f>F9-F7</f>
        <v>116774.30080000008</v>
      </c>
      <c r="G11" s="401">
        <f>G9-G7</f>
        <v>82461.216200000141</v>
      </c>
      <c r="H11" s="401">
        <f>H9-H7</f>
        <v>114910.11730000004</v>
      </c>
      <c r="I11" s="401"/>
      <c r="J11" s="401">
        <f>J9-J7</f>
        <v>99300.639900000067</v>
      </c>
      <c r="K11" s="401">
        <f>K9-K7</f>
        <v>86993.521399999969</v>
      </c>
      <c r="L11" s="401">
        <f>L9-L7</f>
        <v>17066.714500000002</v>
      </c>
      <c r="M11" s="401"/>
      <c r="N11" s="401">
        <f>N9-N7</f>
        <v>-220533.2855</v>
      </c>
      <c r="O11" s="401">
        <f>O9-O7</f>
        <v>-452853.2855</v>
      </c>
      <c r="P11" s="401">
        <f>P9-P7</f>
        <v>-671973.2855</v>
      </c>
      <c r="Q11" s="401"/>
      <c r="R11" s="402"/>
    </row>
    <row r="12" spans="1:18" ht="13.5" thickBot="1">
      <c r="A12" s="403" t="s">
        <v>52</v>
      </c>
      <c r="B12" s="404">
        <f>B9/B7</f>
        <v>1.1354248207426378</v>
      </c>
      <c r="C12" s="404">
        <f>C9/C7</f>
        <v>1.1709007442669943</v>
      </c>
      <c r="D12" s="404">
        <f>D9/D7</f>
        <v>1.1578976563099348</v>
      </c>
      <c r="E12" s="404"/>
      <c r="F12" s="404">
        <f>F9/F7</f>
        <v>1.1382271553030303</v>
      </c>
      <c r="G12" s="404">
        <f>G9/G7</f>
        <v>1.076183680894309</v>
      </c>
      <c r="H12" s="404">
        <f>H9/H7</f>
        <v>1.0870531191666668</v>
      </c>
      <c r="I12" s="404"/>
      <c r="J12" s="404">
        <f>J9/J7</f>
        <v>1.065415441304348</v>
      </c>
      <c r="K12" s="404">
        <f>K9/K7</f>
        <v>1.0506176519806358</v>
      </c>
      <c r="L12" s="404">
        <f>L9/L7</f>
        <v>1.0087478546459179</v>
      </c>
      <c r="M12" s="404"/>
      <c r="N12" s="404">
        <f>N9/N7</f>
        <v>0.8992336122838761</v>
      </c>
      <c r="O12" s="404">
        <f>O9/O7</f>
        <v>0.81293856552162846</v>
      </c>
      <c r="P12" s="404">
        <f>P9/P7</f>
        <v>0.74546466458333338</v>
      </c>
      <c r="Q12" s="405"/>
      <c r="R12" s="406"/>
    </row>
    <row r="13" spans="1:18">
      <c r="A13" s="407" t="s">
        <v>195</v>
      </c>
      <c r="B13" s="408">
        <f>'Target 2016'!C10</f>
        <v>194600</v>
      </c>
      <c r="C13" s="444">
        <f>'Target 2016'!D10</f>
        <v>220500</v>
      </c>
      <c r="D13" s="444">
        <f>'Target 2016'!E10</f>
        <v>246400</v>
      </c>
      <c r="E13" s="409"/>
      <c r="F13" s="408">
        <f>'Target 2016'!F10</f>
        <v>202800</v>
      </c>
      <c r="G13" s="408">
        <f>'Target 2016'!G10</f>
        <v>232000</v>
      </c>
      <c r="H13" s="408">
        <f>'Target 2016'!H10</f>
        <v>261200</v>
      </c>
      <c r="I13" s="409"/>
      <c r="J13" s="408">
        <f>'Target 2016'!I10</f>
        <v>181600</v>
      </c>
      <c r="K13" s="408">
        <f>'Target 2016'!J10</f>
        <v>227000</v>
      </c>
      <c r="L13" s="408">
        <f>'Target 2016'!K10</f>
        <v>272400</v>
      </c>
      <c r="M13" s="409"/>
      <c r="N13" s="408">
        <f>'Target 2016'!L10</f>
        <v>0</v>
      </c>
      <c r="O13" s="408">
        <f>'Target 2016'!M10</f>
        <v>0</v>
      </c>
      <c r="P13" s="408">
        <f>'Target 2016'!N10</f>
        <v>0</v>
      </c>
      <c r="Q13" s="409">
        <f>SUM(N13:P13)</f>
        <v>0</v>
      </c>
      <c r="R13" s="410"/>
    </row>
    <row r="14" spans="1:18" ht="13.5" thickBot="1">
      <c r="A14" s="411" t="s">
        <v>196</v>
      </c>
      <c r="B14" s="412">
        <f>B8/B13</f>
        <v>1.0936486557040084</v>
      </c>
      <c r="C14" s="412">
        <f>(B8+C8)/(B13+C13)</f>
        <v>1.1021304235124068</v>
      </c>
      <c r="D14" s="412">
        <f>(D8+C8+B8)/(B13+C13+D13)</f>
        <v>1.0951978920634919</v>
      </c>
      <c r="E14" s="412"/>
      <c r="F14" s="412">
        <f>F8/F13</f>
        <v>1.1691365641025642</v>
      </c>
      <c r="G14" s="412">
        <f>(F8+G8)/(F13+G13)</f>
        <v>1.0128514503219872</v>
      </c>
      <c r="H14" s="412">
        <f>(H8+G8+F8)/(F13+G13+H13)</f>
        <v>1.0207424018678162</v>
      </c>
      <c r="I14" s="413"/>
      <c r="J14" s="412">
        <f>J8/J13</f>
        <v>1.0043530980176212</v>
      </c>
      <c r="K14" s="412">
        <f>(J8+K8)/(J13+K13)</f>
        <v>0.90730152741067049</v>
      </c>
      <c r="L14" s="412">
        <f>(L8+K8+J8)/(J13+K13+L13)</f>
        <v>0.78284375506607928</v>
      </c>
      <c r="M14" s="413"/>
      <c r="N14" s="412" t="e">
        <f>N8/N13</f>
        <v>#DIV/0!</v>
      </c>
      <c r="O14" s="412" t="e">
        <f>(N8+O8)/(N13+O13)</f>
        <v>#DIV/0!</v>
      </c>
      <c r="P14" s="412" t="e">
        <f>(P8+O8+N8)/(N13+O13+P13)</f>
        <v>#DIV/0!</v>
      </c>
      <c r="Q14" s="414"/>
      <c r="R14" s="415"/>
    </row>
    <row r="15" spans="1:18">
      <c r="A15" s="416" t="s">
        <v>226</v>
      </c>
      <c r="B15" s="417">
        <f>B9/('Target 2016'!$D$39/12*REALIZACJE!B18)</f>
        <v>1.0207387453237411</v>
      </c>
      <c r="C15" s="417">
        <f>C9/('Target 2016'!$D$39/12*REALIZACJE!C18)</f>
        <v>1.0971087261390888</v>
      </c>
      <c r="D15" s="417">
        <f>D9/('Target 2016'!$D$39/12*REALIZACJE!D18)</f>
        <v>1.1582308642685852</v>
      </c>
      <c r="E15" s="417"/>
      <c r="F15" s="417">
        <f>F9/('Target 2016'!$D$39/12*REALIZACJE!F18)</f>
        <v>1.1529667875299761</v>
      </c>
      <c r="G15" s="417">
        <f>G9/('Target 2016'!$D$39/12*REALIZACJE!G18)</f>
        <v>1.117372869256595</v>
      </c>
      <c r="H15" s="417">
        <f>H9/('Target 2016'!$D$39/12*REALIZACJE!H18)</f>
        <v>1.1470104854516388</v>
      </c>
      <c r="I15" s="417"/>
      <c r="J15" s="417">
        <f>J9/('Target 2016'!$D$39/12*REALIZACJE!J18)</f>
        <v>1.1081196573484071</v>
      </c>
      <c r="K15" s="417">
        <f>K9/('Target 2016'!$D$39/12*REALIZACJE!K18)</f>
        <v>1.0825141015587529</v>
      </c>
      <c r="L15" s="417">
        <f>L9/('Target 2016'!$D$39/12*REALIZACJE!L18)</f>
        <v>1.0487752275512923</v>
      </c>
      <c r="M15" s="417"/>
      <c r="N15" s="417">
        <f>N9/('Target 2016'!$D$39/12*REALIZACJE!N18)</f>
        <v>0.94389770479616308</v>
      </c>
      <c r="O15" s="417">
        <f>O9/('Target 2016'!$D$39/12*REALIZACJE!O18)</f>
        <v>0.85808882254196639</v>
      </c>
      <c r="P15" s="417">
        <f>P9/('Target 2016'!$D$39/12*REALIZACJE!P18)</f>
        <v>0.78658142066346926</v>
      </c>
      <c r="Q15" s="418"/>
      <c r="R15" s="419"/>
    </row>
    <row r="16" spans="1:18">
      <c r="A16" s="420" t="s">
        <v>240</v>
      </c>
      <c r="B16" s="421">
        <f>B9/('Target 2016'!$F$39/12*REALIZACJE!B18)</f>
        <v>0.9673819472727273</v>
      </c>
      <c r="C16" s="421">
        <f>C9/('Target 2016'!$F$39/12*REALIZACJE!C18)</f>
        <v>1.039759860909091</v>
      </c>
      <c r="D16" s="421">
        <f>D9/('Target 2016'!$F$39/12*REALIZACJE!D18)</f>
        <v>1.0976869781818184</v>
      </c>
      <c r="E16" s="421"/>
      <c r="F16" s="421">
        <f>F9/('Target 2016'!$F$39/12*REALIZACJE!F18)</f>
        <v>1.0926980690909092</v>
      </c>
      <c r="G16" s="421">
        <f>G9/('Target 2016'!$F$39/12*REALIZACJE!G18)</f>
        <v>1.0589647420000001</v>
      </c>
      <c r="H16" s="421">
        <f>H9/('Target 2016'!$F$39/12*REALIZACJE!H18)</f>
        <v>1.0870531191666668</v>
      </c>
      <c r="I16" s="422"/>
      <c r="J16" s="421">
        <f>J9/('Target 2016'!$F$39/12*REALIZACJE!J18)</f>
        <v>1.0501952207142857</v>
      </c>
      <c r="K16" s="421">
        <f>K9/('Target 2016'!$F$39/12*REALIZACJE!K18)</f>
        <v>1.0259281371590909</v>
      </c>
      <c r="L16" s="421">
        <f>L9/('Target 2016'!$F$39/12*REALIZACJE!L18)</f>
        <v>0.9939528861111111</v>
      </c>
      <c r="M16" s="421"/>
      <c r="N16" s="421">
        <f>N9/('Target 2016'!$F$39/12*REALIZACJE!N18)</f>
        <v>0.89455759749999997</v>
      </c>
      <c r="O16" s="421">
        <f>O9/('Target 2016'!$F$39/12*REALIZACJE!O18)</f>
        <v>0.81323417954545452</v>
      </c>
      <c r="P16" s="421">
        <f>P9/('Target 2016'!$F$39/12*REALIZACJE!P18)</f>
        <v>0.74546466458333338</v>
      </c>
      <c r="Q16" s="423"/>
      <c r="R16" s="424"/>
    </row>
    <row r="17" spans="1:18" ht="13.5" thickBot="1">
      <c r="A17" s="425" t="s">
        <v>227</v>
      </c>
      <c r="B17" s="426">
        <f>B9/('Target 2016'!$H$39/12*REALIZACJE!B18)</f>
        <v>0.91866487079136694</v>
      </c>
      <c r="C17" s="426">
        <f>C9/('Target 2016'!$H$39/12*REALIZACJE!C18)</f>
        <v>0.98739785352517995</v>
      </c>
      <c r="D17" s="426">
        <f>D9/('Target 2016'!$H$39/12*REALIZACJE!D18)</f>
        <v>1.0424077778417267</v>
      </c>
      <c r="E17" s="426"/>
      <c r="F17" s="426">
        <f>F9/('Target 2016'!$H$39/12*REALIZACJE!F18)</f>
        <v>1.0376701087769786</v>
      </c>
      <c r="G17" s="426">
        <f>G9/('Target 2016'!$H$39/12*REALIZACJE!G18)</f>
        <v>1.0056355823309355</v>
      </c>
      <c r="H17" s="426">
        <f>H9/('Target 2016'!$H$39/12*REALIZACJE!H18)</f>
        <v>1.0323094369064749</v>
      </c>
      <c r="I17" s="426"/>
      <c r="J17" s="426">
        <f>J9/('Target 2016'!$H$39/12*REALIZACJE!J18)</f>
        <v>0.99730769161356647</v>
      </c>
      <c r="K17" s="426">
        <f>K9/('Target 2016'!$H$39/12*REALIZACJE!K18)</f>
        <v>0.97426269140287769</v>
      </c>
      <c r="L17" s="426">
        <f>L9/('Target 2016'!$H$39/12*REALIZACJE!L18)</f>
        <v>0.94389770479616308</v>
      </c>
      <c r="M17" s="426"/>
      <c r="N17" s="426">
        <f>N9/('Target 2016'!$H$39/12*REALIZACJE!N18)</f>
        <v>0.84950793431654681</v>
      </c>
      <c r="O17" s="426">
        <f>O9/('Target 2016'!$H$39/12*REALIZACJE!O18)</f>
        <v>0.77227994028776992</v>
      </c>
      <c r="P17" s="426">
        <f>P9/('Target 2016'!$H$39/12*REALIZACJE!P18)</f>
        <v>0.70792327859712234</v>
      </c>
      <c r="Q17" s="426"/>
      <c r="R17" s="427"/>
    </row>
    <row r="18" spans="1:18" ht="13.5" thickBot="1">
      <c r="A18" s="327"/>
      <c r="B18" s="328">
        <v>1</v>
      </c>
      <c r="C18" s="328">
        <v>2</v>
      </c>
      <c r="D18" s="328">
        <v>3</v>
      </c>
      <c r="E18" s="328"/>
      <c r="F18" s="328">
        <v>4</v>
      </c>
      <c r="G18" s="328">
        <v>5</v>
      </c>
      <c r="H18" s="328">
        <v>6</v>
      </c>
      <c r="I18" s="328"/>
      <c r="J18" s="328">
        <v>7</v>
      </c>
      <c r="K18" s="328">
        <v>8</v>
      </c>
      <c r="L18" s="328">
        <v>9</v>
      </c>
      <c r="M18" s="328"/>
      <c r="N18" s="328">
        <v>10</v>
      </c>
      <c r="O18" s="328">
        <v>11</v>
      </c>
      <c r="P18" s="328">
        <v>12</v>
      </c>
      <c r="Q18" s="328"/>
      <c r="R18" s="329"/>
    </row>
    <row r="19" spans="1:18">
      <c r="A19" s="376" t="s">
        <v>218</v>
      </c>
      <c r="B19" s="428">
        <f>DH!B16</f>
        <v>556197.74</v>
      </c>
      <c r="C19" s="428">
        <f>DH!C16</f>
        <v>489816.51999999996</v>
      </c>
      <c r="D19" s="428">
        <f>DH!D16</f>
        <v>564565.84</v>
      </c>
      <c r="E19" s="377">
        <f>SUM(B19:D19)</f>
        <v>1610580.1</v>
      </c>
      <c r="F19" s="428">
        <f>DH!F16</f>
        <v>517433.30000000005</v>
      </c>
      <c r="G19" s="428">
        <f>DH!G16</f>
        <v>610650.06999999995</v>
      </c>
      <c r="H19" s="428">
        <f>DH!H16</f>
        <v>674374.76</v>
      </c>
      <c r="I19" s="377">
        <f>SUM(F19:H19)</f>
        <v>1802458.1300000001</v>
      </c>
      <c r="J19" s="428">
        <f>DH!J16</f>
        <v>502599.44999999995</v>
      </c>
      <c r="K19" s="428">
        <f>DH!K16</f>
        <v>454167.44</v>
      </c>
      <c r="L19" s="428">
        <f>DH!L16</f>
        <v>538074.42000000004</v>
      </c>
      <c r="M19" s="377">
        <f>SUM(J19:L19)</f>
        <v>1494841.31</v>
      </c>
      <c r="N19" s="428">
        <f>DH!N16</f>
        <v>629841.97</v>
      </c>
      <c r="O19" s="428">
        <f>DH!O16</f>
        <v>645502.2300000001</v>
      </c>
      <c r="P19" s="428">
        <f>DH!P16</f>
        <v>532673.47</v>
      </c>
      <c r="Q19" s="377">
        <f>SUM(N19:P19)</f>
        <v>1808017.6700000002</v>
      </c>
      <c r="R19" s="378">
        <f>SUM(N19:P19,J19:L19,F19:H19,B19:D19)</f>
        <v>6715897.21</v>
      </c>
    </row>
    <row r="20" spans="1:18">
      <c r="A20" s="379" t="s">
        <v>217</v>
      </c>
      <c r="B20" s="380">
        <f>B19</f>
        <v>556197.74</v>
      </c>
      <c r="C20" s="380">
        <f>C19+B20</f>
        <v>1046014.26</v>
      </c>
      <c r="D20" s="380">
        <f>D19+C20</f>
        <v>1610580.1</v>
      </c>
      <c r="E20" s="382"/>
      <c r="F20" s="380">
        <f>F19+D20</f>
        <v>2128013.4000000004</v>
      </c>
      <c r="G20" s="380">
        <f>G19+F20</f>
        <v>2738663.47</v>
      </c>
      <c r="H20" s="380">
        <f>H19+G20</f>
        <v>3413038.2300000004</v>
      </c>
      <c r="I20" s="381"/>
      <c r="J20" s="380">
        <f>J19+H20</f>
        <v>3915637.6800000006</v>
      </c>
      <c r="K20" s="380">
        <f>K19+J20</f>
        <v>4369805.120000001</v>
      </c>
      <c r="L20" s="380">
        <f>L19+K20</f>
        <v>4907879.540000001</v>
      </c>
      <c r="M20" s="380"/>
      <c r="N20" s="380">
        <f>N19+L20</f>
        <v>5537721.5100000007</v>
      </c>
      <c r="O20" s="380">
        <f>O19+N20</f>
        <v>6183223.7400000012</v>
      </c>
      <c r="P20" s="380">
        <f>P19+O20</f>
        <v>6715897.2100000009</v>
      </c>
      <c r="Q20" s="380"/>
      <c r="R20" s="383"/>
    </row>
    <row r="21" spans="1:18" ht="13.5" thickBot="1">
      <c r="A21" s="384" t="s">
        <v>228</v>
      </c>
      <c r="B21" s="385">
        <f>B25/B20</f>
        <v>1.0702513821792945</v>
      </c>
      <c r="C21" s="385">
        <f>C25/C20</f>
        <v>1.2348119039983259</v>
      </c>
      <c r="D21" s="385">
        <f>D25/D20</f>
        <v>1.277689473500883</v>
      </c>
      <c r="E21" s="385"/>
      <c r="F21" s="385">
        <f>F25/F20</f>
        <v>1.2875342091360888</v>
      </c>
      <c r="G21" s="385">
        <f>G25/G20</f>
        <v>1.1953743553602809</v>
      </c>
      <c r="H21" s="385">
        <f>H25/H20</f>
        <v>1.1868141336348288</v>
      </c>
      <c r="I21" s="385"/>
      <c r="J21" s="385">
        <f>J25/J20</f>
        <v>1.1685936733553957</v>
      </c>
      <c r="K21" s="385">
        <f>K25/K20</f>
        <v>1.1816770698460801</v>
      </c>
      <c r="L21" s="385">
        <f>L25/L20</f>
        <v>1.1483173321731523</v>
      </c>
      <c r="M21" s="385"/>
      <c r="N21" s="385">
        <f>N25/N20</f>
        <v>1.0177115497453029</v>
      </c>
      <c r="O21" s="385">
        <f>O25/O20</f>
        <v>0.91146679741529113</v>
      </c>
      <c r="P21" s="385">
        <f>P25/P20</f>
        <v>0.83917352570677584</v>
      </c>
      <c r="Q21" s="385">
        <f>Q24/Q19</f>
        <v>0</v>
      </c>
      <c r="R21" s="386">
        <f>R22/R19</f>
        <v>1.1005230974939237</v>
      </c>
    </row>
    <row r="22" spans="1:18">
      <c r="A22" s="429" t="s">
        <v>53</v>
      </c>
      <c r="B22" s="430">
        <f>DH!B19</f>
        <v>524761</v>
      </c>
      <c r="C22" s="430">
        <f>DH!C19</f>
        <v>569107</v>
      </c>
      <c r="D22" s="430">
        <f>DH!D19</f>
        <v>657799</v>
      </c>
      <c r="E22" s="388">
        <f>SUM(B22:D22)</f>
        <v>1751667</v>
      </c>
      <c r="F22" s="430">
        <f>DH!F19</f>
        <v>613453</v>
      </c>
      <c r="G22" s="430">
        <f>DH!G19</f>
        <v>665190</v>
      </c>
      <c r="H22" s="430">
        <f>DH!H19</f>
        <v>665190</v>
      </c>
      <c r="I22" s="388">
        <f>SUM(F22:H22)</f>
        <v>1943833</v>
      </c>
      <c r="J22" s="430">
        <f>DH!J19</f>
        <v>554325</v>
      </c>
      <c r="K22" s="430">
        <f>DH!K19</f>
        <v>561716</v>
      </c>
      <c r="L22" s="430">
        <f>DH!L19</f>
        <v>650408</v>
      </c>
      <c r="M22" s="388">
        <f>SUM(J22:L22)</f>
        <v>1766449</v>
      </c>
      <c r="N22" s="430">
        <f>DH!N19</f>
        <v>665190</v>
      </c>
      <c r="O22" s="430">
        <f>DH!O19</f>
        <v>650408</v>
      </c>
      <c r="P22" s="430">
        <f>DH!P19</f>
        <v>613453</v>
      </c>
      <c r="Q22" s="388">
        <f>SUM(N22:P22)</f>
        <v>1929051</v>
      </c>
      <c r="R22" s="431">
        <f>B22+C22+D22+F22+G22+H22+J22+K22+L22+N22+O22+P22</f>
        <v>7391000</v>
      </c>
    </row>
    <row r="23" spans="1:18">
      <c r="A23" s="432" t="s">
        <v>54</v>
      </c>
      <c r="B23" s="391">
        <f>B22</f>
        <v>524761</v>
      </c>
      <c r="C23" s="391">
        <f>C22+B23</f>
        <v>1093868</v>
      </c>
      <c r="D23" s="391">
        <f>D22+C23</f>
        <v>1751667</v>
      </c>
      <c r="E23" s="391"/>
      <c r="F23" s="391">
        <f>F22+D23</f>
        <v>2365120</v>
      </c>
      <c r="G23" s="391">
        <f>G22+F23</f>
        <v>3030310</v>
      </c>
      <c r="H23" s="391">
        <f>H22+G23</f>
        <v>3695500</v>
      </c>
      <c r="I23" s="391"/>
      <c r="J23" s="391">
        <f>J22+H23</f>
        <v>4249825</v>
      </c>
      <c r="K23" s="391">
        <f>K22+J23</f>
        <v>4811541</v>
      </c>
      <c r="L23" s="391">
        <f>L22+K23</f>
        <v>5461949</v>
      </c>
      <c r="M23" s="391"/>
      <c r="N23" s="391">
        <f>N22+L23</f>
        <v>6127139</v>
      </c>
      <c r="O23" s="391">
        <f>O22+N23</f>
        <v>6777547</v>
      </c>
      <c r="P23" s="391">
        <f>P22+O23</f>
        <v>7391000</v>
      </c>
      <c r="Q23" s="391"/>
      <c r="R23" s="433"/>
    </row>
    <row r="24" spans="1:18">
      <c r="A24" s="434" t="s">
        <v>55</v>
      </c>
      <c r="B24" s="395">
        <f>DH!B21</f>
        <v>595271.39999999991</v>
      </c>
      <c r="C24" s="395">
        <f>DH!C21</f>
        <v>696359.46</v>
      </c>
      <c r="D24" s="395">
        <f>DH!D21</f>
        <v>766190.38</v>
      </c>
      <c r="E24" s="395">
        <f>SUM(B24:D24)</f>
        <v>2057821.2399999998</v>
      </c>
      <c r="F24" s="395">
        <f>DH!F21</f>
        <v>682068.81</v>
      </c>
      <c r="G24" s="395">
        <f>DH!G21</f>
        <v>533838.03</v>
      </c>
      <c r="H24" s="395">
        <f>DH!H21</f>
        <v>776913.92999999993</v>
      </c>
      <c r="I24" s="395">
        <f>SUM(F24:H24)</f>
        <v>1992820.77</v>
      </c>
      <c r="J24" s="395">
        <f>DH!J21</f>
        <v>525147.41</v>
      </c>
      <c r="K24" s="395">
        <f>DH!K21</f>
        <v>587909.09</v>
      </c>
      <c r="L24" s="395">
        <f>DH!L21</f>
        <v>472104.63</v>
      </c>
      <c r="M24" s="395"/>
      <c r="N24" s="395">
        <f>DH!N21</f>
        <v>0</v>
      </c>
      <c r="O24" s="395">
        <f>DH!O21</f>
        <v>0</v>
      </c>
      <c r="P24" s="395">
        <f>DH!P21</f>
        <v>0</v>
      </c>
      <c r="Q24" s="395"/>
      <c r="R24" s="435">
        <f>B24+C24+D24+F24+G24+H24+J24+K24+L24+N24+O24+P24</f>
        <v>5635803.1399999997</v>
      </c>
    </row>
    <row r="25" spans="1:18">
      <c r="A25" s="432" t="s">
        <v>56</v>
      </c>
      <c r="B25" s="397">
        <f>B24</f>
        <v>595271.39999999991</v>
      </c>
      <c r="C25" s="397">
        <f>C24+B25</f>
        <v>1291630.8599999999</v>
      </c>
      <c r="D25" s="397">
        <f>D24+C25</f>
        <v>2057821.2399999998</v>
      </c>
      <c r="E25" s="397"/>
      <c r="F25" s="397">
        <f>F24+D25</f>
        <v>2739890.05</v>
      </c>
      <c r="G25" s="397">
        <f>G24+F25</f>
        <v>3273728.08</v>
      </c>
      <c r="H25" s="397">
        <f>H24+G25</f>
        <v>4050642.01</v>
      </c>
      <c r="I25" s="397"/>
      <c r="J25" s="397">
        <f>J24+H25</f>
        <v>4575789.42</v>
      </c>
      <c r="K25" s="397">
        <f>K24+J25</f>
        <v>5163698.51</v>
      </c>
      <c r="L25" s="397">
        <f>L24+K25</f>
        <v>5635803.1399999997</v>
      </c>
      <c r="M25" s="397"/>
      <c r="N25" s="397">
        <f>N24+L25</f>
        <v>5635803.1399999997</v>
      </c>
      <c r="O25" s="397">
        <f>O24+N25</f>
        <v>5635803.1399999997</v>
      </c>
      <c r="P25" s="397">
        <f>P24+O25</f>
        <v>5635803.1399999997</v>
      </c>
      <c r="Q25" s="397"/>
      <c r="R25" s="436"/>
    </row>
    <row r="26" spans="1:18">
      <c r="A26" s="432" t="s">
        <v>57</v>
      </c>
      <c r="B26" s="399">
        <f t="shared" ref="B26:D27" si="0">B24/B22</f>
        <v>1.1343666926467475</v>
      </c>
      <c r="C26" s="399">
        <f t="shared" si="0"/>
        <v>1.2236002368623122</v>
      </c>
      <c r="D26" s="399">
        <f t="shared" si="0"/>
        <v>1.1647788762220679</v>
      </c>
      <c r="E26" s="399"/>
      <c r="F26" s="399">
        <f t="shared" ref="F26:H27" si="1">F24/F22</f>
        <v>1.1118517800059664</v>
      </c>
      <c r="G26" s="399">
        <f t="shared" si="1"/>
        <v>0.80253465927028367</v>
      </c>
      <c r="H26" s="399">
        <f t="shared" si="1"/>
        <v>1.1679579217967797</v>
      </c>
      <c r="I26" s="399"/>
      <c r="J26" s="399">
        <f t="shared" ref="J26:L27" si="2">J24/J22</f>
        <v>0.94736374870337803</v>
      </c>
      <c r="K26" s="399">
        <f t="shared" si="2"/>
        <v>1.0466304858683035</v>
      </c>
      <c r="L26" s="399">
        <f t="shared" si="2"/>
        <v>0.725859199148842</v>
      </c>
      <c r="M26" s="399"/>
      <c r="N26" s="399">
        <f t="shared" ref="N26:P27" si="3">N24/N22</f>
        <v>0</v>
      </c>
      <c r="O26" s="399">
        <f t="shared" si="3"/>
        <v>0</v>
      </c>
      <c r="P26" s="399">
        <f t="shared" si="3"/>
        <v>0</v>
      </c>
      <c r="Q26" s="399"/>
      <c r="R26" s="436"/>
    </row>
    <row r="27" spans="1:18">
      <c r="A27" s="437" t="s">
        <v>58</v>
      </c>
      <c r="B27" s="438">
        <f t="shared" si="0"/>
        <v>1.1343666926467475</v>
      </c>
      <c r="C27" s="438">
        <f t="shared" si="0"/>
        <v>1.1807922528129535</v>
      </c>
      <c r="D27" s="438">
        <f t="shared" si="0"/>
        <v>1.1747787907176419</v>
      </c>
      <c r="E27" s="438"/>
      <c r="F27" s="438">
        <f t="shared" si="1"/>
        <v>1.1584570973143011</v>
      </c>
      <c r="G27" s="438">
        <f t="shared" si="1"/>
        <v>1.0803277816461023</v>
      </c>
      <c r="H27" s="438">
        <f t="shared" si="1"/>
        <v>1.0961012068732241</v>
      </c>
      <c r="I27" s="438"/>
      <c r="J27" s="438">
        <f t="shared" si="2"/>
        <v>1.0767006688510703</v>
      </c>
      <c r="K27" s="438">
        <f t="shared" si="2"/>
        <v>1.0731901712985508</v>
      </c>
      <c r="L27" s="438">
        <f t="shared" si="2"/>
        <v>1.0318300555351212</v>
      </c>
      <c r="M27" s="438"/>
      <c r="N27" s="438">
        <f t="shared" si="3"/>
        <v>0.91980990475326241</v>
      </c>
      <c r="O27" s="438">
        <f t="shared" si="3"/>
        <v>0.83154025195251313</v>
      </c>
      <c r="P27" s="438">
        <f t="shared" si="3"/>
        <v>0.7625224110404546</v>
      </c>
      <c r="Q27" s="438"/>
      <c r="R27" s="439"/>
    </row>
    <row r="28" spans="1:18" ht="13.5" thickBot="1">
      <c r="A28" s="440" t="s">
        <v>59</v>
      </c>
      <c r="B28" s="441">
        <f>B25-B23</f>
        <v>70510.399999999907</v>
      </c>
      <c r="C28" s="441">
        <f>C25-C23</f>
        <v>197762.85999999987</v>
      </c>
      <c r="D28" s="441">
        <f>D25-D23</f>
        <v>306154.23999999976</v>
      </c>
      <c r="E28" s="441"/>
      <c r="F28" s="441">
        <f>F25-F23</f>
        <v>374770.04999999981</v>
      </c>
      <c r="G28" s="441">
        <f>G25-G23</f>
        <v>243418.08000000007</v>
      </c>
      <c r="H28" s="441">
        <f>H25-H23</f>
        <v>355142.00999999978</v>
      </c>
      <c r="I28" s="441"/>
      <c r="J28" s="441">
        <f>J25-J23</f>
        <v>325964.41999999993</v>
      </c>
      <c r="K28" s="441">
        <f>K25-K23</f>
        <v>352157.50999999978</v>
      </c>
      <c r="L28" s="441">
        <f>L25-L23</f>
        <v>173854.13999999966</v>
      </c>
      <c r="M28" s="441"/>
      <c r="N28" s="441">
        <f>N25-N23</f>
        <v>-491335.86000000034</v>
      </c>
      <c r="O28" s="441">
        <f>O25-O23</f>
        <v>-1141743.8600000003</v>
      </c>
      <c r="P28" s="441">
        <f>P25-P23</f>
        <v>-1755196.8600000003</v>
      </c>
      <c r="Q28" s="441"/>
      <c r="R28" s="442"/>
    </row>
    <row r="29" spans="1:18">
      <c r="A29" s="407" t="s">
        <v>194</v>
      </c>
      <c r="B29" s="408">
        <f>'Target 2016'!C20</f>
        <v>546700</v>
      </c>
      <c r="C29" s="408">
        <f>'Target 2016'!D20</f>
        <v>617000</v>
      </c>
      <c r="D29" s="408">
        <f>'Target 2016'!E20</f>
        <v>687300</v>
      </c>
      <c r="E29" s="409">
        <f>SUM(B29:D29)</f>
        <v>1851000</v>
      </c>
      <c r="F29" s="408">
        <f>'Target 2016'!F20</f>
        <v>571050</v>
      </c>
      <c r="G29" s="408">
        <f>'Target 2016'!G20</f>
        <v>649000</v>
      </c>
      <c r="H29" s="408">
        <f>'Target 2016'!H20</f>
        <v>726950</v>
      </c>
      <c r="I29" s="409">
        <f>SUM(F29:H29)</f>
        <v>1947000</v>
      </c>
      <c r="J29" s="408">
        <f>'Target 2016'!I20</f>
        <v>514400</v>
      </c>
      <c r="K29" s="408">
        <f>'Target 2016'!J20</f>
        <v>643000</v>
      </c>
      <c r="L29" s="408">
        <f>'Target 2016'!K20</f>
        <v>771600</v>
      </c>
      <c r="M29" s="409">
        <f>SUM(J29:L29)</f>
        <v>1929000</v>
      </c>
      <c r="N29" s="408">
        <f>'Target 2016'!L20</f>
        <v>0</v>
      </c>
      <c r="O29" s="408">
        <f>'Target 2016'!M20</f>
        <v>0</v>
      </c>
      <c r="P29" s="408">
        <f>'Target 2016'!N20</f>
        <v>0</v>
      </c>
      <c r="Q29" s="409">
        <f>SUM(N29:P29)</f>
        <v>0</v>
      </c>
      <c r="R29" s="410"/>
    </row>
    <row r="30" spans="1:18" ht="13.5" thickBot="1">
      <c r="A30" s="411" t="s">
        <v>197</v>
      </c>
      <c r="B30" s="412">
        <f>B24/B29</f>
        <v>1.0888447045911833</v>
      </c>
      <c r="C30" s="412">
        <f>(B24+C24)/(B29+C29)</f>
        <v>1.1099345707656612</v>
      </c>
      <c r="D30" s="412">
        <f>(D24+C24+B24)/(B29+C29+D29)</f>
        <v>1.1117348676391139</v>
      </c>
      <c r="E30" s="412"/>
      <c r="F30" s="412">
        <f>F24/F29</f>
        <v>1.1944117152613607</v>
      </c>
      <c r="G30" s="412">
        <f>(F24+G24)/(F29+G29)</f>
        <v>0.99660410638908248</v>
      </c>
      <c r="H30" s="412">
        <f>(H24+G24+F24)/(F29+G29+H29)</f>
        <v>1.0235340369799693</v>
      </c>
      <c r="I30" s="413"/>
      <c r="J30" s="412">
        <f>J24/J29</f>
        <v>1.020893098755832</v>
      </c>
      <c r="K30" s="412">
        <f>(J24+K24)/(J29+K29)</f>
        <v>0.96168697079661314</v>
      </c>
      <c r="L30" s="412">
        <f>(L24+K24+J24)/(J29+K29+L29)</f>
        <v>0.8217527890098496</v>
      </c>
      <c r="M30" s="413"/>
      <c r="N30" s="412" t="e">
        <f>N24/N29</f>
        <v>#DIV/0!</v>
      </c>
      <c r="O30" s="412" t="e">
        <f>(N24+O24)/(N29+O29)</f>
        <v>#DIV/0!</v>
      </c>
      <c r="P30" s="412" t="e">
        <f>(P24+O24+N24)/(N29+O29+P29)</f>
        <v>#DIV/0!</v>
      </c>
      <c r="Q30" s="414"/>
      <c r="R30" s="415"/>
    </row>
    <row r="31" spans="1:18">
      <c r="A31" s="416" t="s">
        <v>226</v>
      </c>
      <c r="B31" s="417">
        <f>B25/('Target 2016'!$D$40/12*B18)</f>
        <v>1.0201737789203082</v>
      </c>
      <c r="C31" s="417">
        <f>C25/('Target 2016'!$D$40/12*C18)</f>
        <v>1.1067959383033419</v>
      </c>
      <c r="D31" s="417">
        <f>D25/('Target 2016'!$D$40/12*D18)</f>
        <v>1.1755619765781204</v>
      </c>
      <c r="E31" s="417"/>
      <c r="F31" s="417">
        <f>F25/('Target 2016'!$D$40/12*F18)</f>
        <v>1.1739031919451584</v>
      </c>
      <c r="G31" s="417">
        <f>G25/('Target 2016'!$D$40/12*G18)</f>
        <v>1.1221004558697516</v>
      </c>
      <c r="H31" s="417">
        <f>H25/('Target 2016'!$D$40/12*H18)</f>
        <v>1.156995718366181</v>
      </c>
      <c r="I31" s="417"/>
      <c r="J31" s="417">
        <f>J25/('Target 2016'!$D$40/12*J18)</f>
        <v>1.1202814102093279</v>
      </c>
      <c r="K31" s="417">
        <f>K25/('Target 2016'!$D$40/12*K18)</f>
        <v>1.1061907690659811</v>
      </c>
      <c r="L31" s="417">
        <f>L25/('Target 2016'!$D$40/12*L18)</f>
        <v>1.0731796896124917</v>
      </c>
      <c r="M31" s="417"/>
      <c r="N31" s="417">
        <f>N25/('Target 2016'!$D$40/12*N18)</f>
        <v>0.96586172065124243</v>
      </c>
      <c r="O31" s="417">
        <f>O25/('Target 2016'!$D$40/12*O18)</f>
        <v>0.87805610968294767</v>
      </c>
      <c r="P31" s="417">
        <f>P25/('Target 2016'!$D$40/12*P18)</f>
        <v>0.80488476720936875</v>
      </c>
      <c r="Q31" s="418"/>
      <c r="R31" s="419"/>
    </row>
    <row r="32" spans="1:18">
      <c r="A32" s="420" t="s">
        <v>241</v>
      </c>
      <c r="B32" s="421">
        <f>B25/('Target 2016'!$F$40/12*REALIZACJE!B18)</f>
        <v>0.96648042213502905</v>
      </c>
      <c r="C32" s="421">
        <f>C25/('Target 2016'!$F$40/12*REALIZACJE!C18)</f>
        <v>1.0485435204979028</v>
      </c>
      <c r="D32" s="421">
        <f>D25/('Target 2016'!$F$40/12*REALIZACJE!D18)</f>
        <v>1.1136902936003246</v>
      </c>
      <c r="E32" s="421"/>
      <c r="F32" s="421">
        <f>F25/('Target 2016'!$F$40/12*REALIZACJE!F18)</f>
        <v>1.112118813421729</v>
      </c>
      <c r="G32" s="421">
        <f>G25/('Target 2016'!$F$40/12*REALIZACJE!G18)</f>
        <v>1.0630425371397647</v>
      </c>
      <c r="H32" s="421">
        <f>H25/('Target 2016'!$F$40/12*REALIZACJE!H18)</f>
        <v>1.0961012068732241</v>
      </c>
      <c r="I32" s="422"/>
      <c r="J32" s="421">
        <f>J25/('Target 2016'!$F$40/12*REALIZACJE!J18)</f>
        <v>1.0613192307246266</v>
      </c>
      <c r="K32" s="421">
        <f>K25/('Target 2016'!$F$40/12*REALIZACJE!K18)</f>
        <v>1.0479702022730348</v>
      </c>
      <c r="L32" s="421">
        <f>L25/('Target 2016'!$F$40/12*REALIZACJE!L18)</f>
        <v>1.0166965480539394</v>
      </c>
      <c r="M32" s="421"/>
      <c r="N32" s="421">
        <f>N25/('Target 2016'!$F$40/12*REALIZACJE!N18)</f>
        <v>0.91502689324854558</v>
      </c>
      <c r="O32" s="421">
        <f>O25/('Target 2016'!$F$40/12*REALIZACJE!O18)</f>
        <v>0.83184263022595051</v>
      </c>
      <c r="P32" s="421">
        <f>P25/('Target 2016'!$F$40/12*REALIZACJE!P18)</f>
        <v>0.7625224110404546</v>
      </c>
      <c r="Q32" s="421"/>
      <c r="R32" s="443"/>
    </row>
    <row r="33" spans="1:18" ht="13.5" thickBot="1">
      <c r="A33" s="425" t="s">
        <v>227</v>
      </c>
      <c r="B33" s="426">
        <f>B25/('Target 2016'!$H$40/12*B18)</f>
        <v>0.91815640102827745</v>
      </c>
      <c r="C33" s="426">
        <f>C25/('Target 2016'!$H$40/12*C18)</f>
        <v>0.99611634447300756</v>
      </c>
      <c r="D33" s="426">
        <f>D25/('Target 2016'!$H$40/12*D18)</f>
        <v>1.0580057789203083</v>
      </c>
      <c r="E33" s="426"/>
      <c r="F33" s="426">
        <f>F25/('Target 2016'!$H$40/12*F18)</f>
        <v>1.0565128727506425</v>
      </c>
      <c r="G33" s="426">
        <f>G25/('Target 2016'!$H$40/12*G18)</f>
        <v>1.0098904102827764</v>
      </c>
      <c r="H33" s="426">
        <f>H25/('Target 2016'!$H$40/12*H18)</f>
        <v>1.0412961465295629</v>
      </c>
      <c r="I33" s="426"/>
      <c r="J33" s="426">
        <f>J25/('Target 2016'!$H$40/12*J18)</f>
        <v>1.008253269188395</v>
      </c>
      <c r="K33" s="426">
        <f>K25/('Target 2016'!$H$40/12*K18)</f>
        <v>0.9955716921593829</v>
      </c>
      <c r="L33" s="426">
        <f>L25/('Target 2016'!$H$40/12*L18)</f>
        <v>0.96586172065124243</v>
      </c>
      <c r="M33" s="426"/>
      <c r="N33" s="426">
        <f>N25/('Target 2016'!$H$40/12*N18)</f>
        <v>0.86927554858611811</v>
      </c>
      <c r="O33" s="426">
        <f>O25/('Target 2016'!$H$40/12*O18)</f>
        <v>0.79025049871465292</v>
      </c>
      <c r="P33" s="426">
        <f>P25/('Target 2016'!$H$40/12*P18)</f>
        <v>0.72439629048843179</v>
      </c>
      <c r="Q33" s="426"/>
      <c r="R33" s="427"/>
    </row>
    <row r="34" spans="1:18" ht="13.5" thickBot="1">
      <c r="A34" s="327"/>
      <c r="B34" s="328"/>
      <c r="C34" s="328"/>
      <c r="D34" s="328"/>
      <c r="E34" s="328"/>
      <c r="F34" s="328"/>
      <c r="G34" s="328"/>
      <c r="H34" s="328"/>
      <c r="I34" s="328"/>
      <c r="J34" s="328"/>
      <c r="K34" s="328"/>
      <c r="L34" s="328"/>
      <c r="M34" s="328"/>
      <c r="N34" s="328"/>
      <c r="O34" s="328"/>
      <c r="P34" s="328"/>
      <c r="Q34" s="328"/>
      <c r="R34" s="335"/>
    </row>
    <row r="35" spans="1:18">
      <c r="A35" s="339" t="s">
        <v>44</v>
      </c>
      <c r="B35" s="340">
        <f>B8/B24</f>
        <v>0.357524363508813</v>
      </c>
      <c r="C35" s="340">
        <f t="shared" ref="B35:D36" si="4">C8/C24</f>
        <v>0.35135633886556233</v>
      </c>
      <c r="D35" s="340">
        <f t="shared" si="4"/>
        <v>0.34845003770472821</v>
      </c>
      <c r="E35" s="340"/>
      <c r="F35" s="340">
        <f t="shared" ref="F35:H36" si="5">F8/F24</f>
        <v>0.34762019861309884</v>
      </c>
      <c r="G35" s="340">
        <f t="shared" si="5"/>
        <v>0.38080261048468206</v>
      </c>
      <c r="H35" s="340">
        <f t="shared" si="5"/>
        <v>0.34759178677617486</v>
      </c>
      <c r="I35" s="340"/>
      <c r="J35" s="340">
        <f t="shared" ref="J35:L36" si="6">J8/J24</f>
        <v>0.34731300036307899</v>
      </c>
      <c r="K35" s="340">
        <f t="shared" si="6"/>
        <v>0.3203435441013508</v>
      </c>
      <c r="L35" s="340">
        <f t="shared" si="6"/>
        <v>0.34397712452004547</v>
      </c>
      <c r="M35" s="340"/>
      <c r="N35" s="340" t="e">
        <f t="shared" ref="N35:P36" si="7">N8/N24</f>
        <v>#DIV/0!</v>
      </c>
      <c r="O35" s="340" t="e">
        <f t="shared" si="7"/>
        <v>#DIV/0!</v>
      </c>
      <c r="P35" s="340" t="e">
        <f t="shared" si="7"/>
        <v>#DIV/0!</v>
      </c>
      <c r="Q35" s="340"/>
      <c r="R35" s="341"/>
    </row>
    <row r="36" spans="1:18" ht="13.5" thickBot="1">
      <c r="A36" s="342" t="s">
        <v>45</v>
      </c>
      <c r="B36" s="343">
        <f t="shared" si="4"/>
        <v>0.357524363508813</v>
      </c>
      <c r="C36" s="343">
        <f t="shared" si="4"/>
        <v>0.35419898437545855</v>
      </c>
      <c r="D36" s="343">
        <f t="shared" si="4"/>
        <v>0.35205847403927082</v>
      </c>
      <c r="E36" s="343"/>
      <c r="F36" s="343">
        <f t="shared" si="5"/>
        <v>0.35095360881360921</v>
      </c>
      <c r="G36" s="343">
        <f t="shared" si="5"/>
        <v>0.35582100520700549</v>
      </c>
      <c r="H36" s="343">
        <f t="shared" si="5"/>
        <v>0.35424263950197865</v>
      </c>
      <c r="I36" s="343"/>
      <c r="J36" s="343">
        <f t="shared" si="6"/>
        <v>0.35344734896038987</v>
      </c>
      <c r="K36" s="343">
        <f t="shared" si="6"/>
        <v>0.34967833964419431</v>
      </c>
      <c r="L36" s="343">
        <f t="shared" si="6"/>
        <v>0.34920075552887392</v>
      </c>
      <c r="M36" s="343"/>
      <c r="N36" s="343">
        <f t="shared" si="7"/>
        <v>0.34920075552887392</v>
      </c>
      <c r="O36" s="343">
        <f t="shared" si="7"/>
        <v>0.34920075552887392</v>
      </c>
      <c r="P36" s="343">
        <f t="shared" si="7"/>
        <v>0.34920075552887392</v>
      </c>
      <c r="Q36" s="343"/>
      <c r="R36" s="344"/>
    </row>
  </sheetData>
  <mergeCells count="1">
    <mergeCell ref="B1:R1"/>
  </mergeCells>
  <pageMargins left="0.7" right="0.7" top="0.75" bottom="0.75" header="0.3" footer="0.3"/>
  <pageSetup paperSize="9" orientation="portrait" verticalDpi="0" r:id="rId1"/>
  <ignoredErrors>
    <ignoredError sqref="F24" formula="1"/>
  </ignoredError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sqref="A1:J8"/>
    </sheetView>
  </sheetViews>
  <sheetFormatPr defaultRowHeight="12.75"/>
  <cols>
    <col min="1" max="1" width="20.85546875" customWidth="1"/>
    <col min="6" max="9" width="13.710937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136</v>
      </c>
    </row>
    <row r="2" spans="1:10">
      <c r="A2" t="s">
        <v>248</v>
      </c>
      <c r="D2">
        <v>2367.5729999999999</v>
      </c>
      <c r="F2">
        <v>70801.899999999994</v>
      </c>
      <c r="G2">
        <v>57562.51</v>
      </c>
      <c r="H2">
        <v>40930.275600000001</v>
      </c>
      <c r="I2">
        <v>16632.234400000001</v>
      </c>
      <c r="J2">
        <v>28.894200000000001</v>
      </c>
    </row>
    <row r="3" spans="1:10">
      <c r="A3" t="s">
        <v>32</v>
      </c>
      <c r="D3">
        <v>2480.7220000000002</v>
      </c>
      <c r="F3">
        <v>96983.73</v>
      </c>
      <c r="G3">
        <v>79655.77</v>
      </c>
      <c r="H3">
        <v>53308.152199999997</v>
      </c>
      <c r="I3">
        <v>26347.6178</v>
      </c>
      <c r="J3">
        <v>33.076799999999999</v>
      </c>
    </row>
    <row r="4" spans="1:10">
      <c r="A4" t="s">
        <v>97</v>
      </c>
      <c r="D4">
        <v>3114.0819999999999</v>
      </c>
      <c r="F4">
        <v>74098.58</v>
      </c>
      <c r="G4">
        <v>60242.76</v>
      </c>
      <c r="H4">
        <v>32899.205800000003</v>
      </c>
      <c r="I4">
        <v>27343.554199999999</v>
      </c>
      <c r="J4">
        <v>45.3889</v>
      </c>
    </row>
    <row r="5" spans="1:10">
      <c r="A5" t="s">
        <v>86</v>
      </c>
      <c r="D5">
        <v>1831.4380000000001</v>
      </c>
      <c r="F5">
        <v>77752.27</v>
      </c>
      <c r="G5">
        <v>63213.2</v>
      </c>
      <c r="H5">
        <v>35248.7431</v>
      </c>
      <c r="I5">
        <v>27964.456900000001</v>
      </c>
      <c r="J5">
        <v>44.238300000000002</v>
      </c>
    </row>
    <row r="6" spans="1:10">
      <c r="A6" t="s">
        <v>31</v>
      </c>
      <c r="D6">
        <v>2025.432</v>
      </c>
      <c r="F6">
        <v>142076.06</v>
      </c>
      <c r="G6">
        <v>115509.02</v>
      </c>
      <c r="H6">
        <v>85006.09</v>
      </c>
      <c r="I6">
        <v>30502.93</v>
      </c>
      <c r="J6">
        <v>26.407399999999999</v>
      </c>
    </row>
    <row r="7" spans="1:10">
      <c r="A7" t="s">
        <v>92</v>
      </c>
      <c r="D7">
        <v>4285.3140000000003</v>
      </c>
      <c r="F7">
        <v>117983.31</v>
      </c>
      <c r="G7">
        <v>95921.37</v>
      </c>
      <c r="H7">
        <v>62318.970200000003</v>
      </c>
      <c r="I7">
        <v>33602.399799999999</v>
      </c>
      <c r="J7">
        <v>35.031100000000002</v>
      </c>
    </row>
    <row r="8" spans="1:10">
      <c r="A8" t="s">
        <v>239</v>
      </c>
      <c r="D8">
        <v>16104.561</v>
      </c>
      <c r="F8">
        <v>579695.85</v>
      </c>
      <c r="G8">
        <v>472104.63</v>
      </c>
      <c r="H8">
        <v>309711.43689999997</v>
      </c>
      <c r="I8">
        <v>162393.1931</v>
      </c>
      <c r="J8">
        <v>34.3977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M16" sqref="A1:M16"/>
    </sheetView>
  </sheetViews>
  <sheetFormatPr defaultRowHeight="12.75"/>
  <cols>
    <col min="1" max="1" width="24.28515625" customWidth="1"/>
  </cols>
  <sheetData>
    <row r="1" spans="1:9">
      <c r="A1" s="198"/>
      <c r="B1" s="198"/>
      <c r="C1" s="198"/>
      <c r="D1" s="198"/>
      <c r="E1" s="198"/>
      <c r="F1" s="198"/>
      <c r="G1" s="198"/>
      <c r="H1" s="198"/>
      <c r="I1" s="198"/>
    </row>
    <row r="2" spans="1:9">
      <c r="A2" s="198"/>
      <c r="B2" s="198"/>
      <c r="C2" s="198"/>
      <c r="D2" s="198"/>
      <c r="E2" s="198"/>
      <c r="F2" s="198"/>
      <c r="G2" s="198"/>
      <c r="H2" s="198"/>
      <c r="I2" s="198"/>
    </row>
    <row r="3" spans="1:9">
      <c r="A3" s="198"/>
      <c r="B3" s="198"/>
      <c r="C3" s="198"/>
      <c r="D3" s="198"/>
      <c r="E3" s="198"/>
      <c r="F3" s="198"/>
      <c r="G3" s="198"/>
      <c r="H3" s="198"/>
      <c r="I3" s="198"/>
    </row>
    <row r="4" spans="1:9">
      <c r="A4" s="198"/>
      <c r="B4" s="198"/>
      <c r="C4" s="198"/>
      <c r="D4" s="198"/>
      <c r="E4" s="198"/>
      <c r="F4" s="198"/>
      <c r="G4" s="198"/>
      <c r="H4" s="198"/>
      <c r="I4" s="198"/>
    </row>
    <row r="5" spans="1:9">
      <c r="A5" s="198"/>
      <c r="B5" s="198"/>
      <c r="C5" s="198"/>
      <c r="D5" s="198"/>
      <c r="E5" s="198"/>
      <c r="F5" s="198"/>
      <c r="G5" s="198"/>
      <c r="H5" s="198"/>
      <c r="I5" s="198"/>
    </row>
    <row r="6" spans="1:9">
      <c r="A6" s="198"/>
      <c r="B6" s="198"/>
      <c r="C6" s="198"/>
      <c r="D6" s="198"/>
      <c r="E6" s="198"/>
      <c r="F6" s="198"/>
      <c r="G6" s="198"/>
      <c r="H6" s="198"/>
      <c r="I6" s="198"/>
    </row>
    <row r="7" spans="1:9">
      <c r="A7" s="198"/>
      <c r="B7" s="198"/>
      <c r="C7" s="198"/>
      <c r="D7" s="198"/>
      <c r="E7" s="198"/>
      <c r="F7" s="198"/>
      <c r="G7" s="198"/>
      <c r="H7" s="198"/>
      <c r="I7" s="198"/>
    </row>
    <row r="8" spans="1:9">
      <c r="A8" s="198"/>
      <c r="B8" s="198"/>
      <c r="C8" s="198"/>
      <c r="D8" s="198"/>
      <c r="E8" s="198"/>
      <c r="F8" s="198"/>
      <c r="G8" s="198"/>
      <c r="H8" s="198"/>
      <c r="I8" s="198"/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0" sqref="A1:K20"/>
    </sheetView>
  </sheetViews>
  <sheetFormatPr defaultRowHeight="12.75"/>
  <cols>
    <col min="1" max="1" width="19.28515625" customWidth="1"/>
    <col min="4" max="9" width="11.140625" customWidth="1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I20"/>
  <sheetViews>
    <sheetView workbookViewId="0">
      <selection activeCell="J26" sqref="A13:J26"/>
    </sheetView>
  </sheetViews>
  <sheetFormatPr defaultRowHeight="12.75"/>
  <cols>
    <col min="1" max="1" width="21.42578125" customWidth="1"/>
    <col min="2" max="5" width="10.85546875" customWidth="1"/>
    <col min="6" max="10" width="14.85546875" customWidth="1"/>
  </cols>
  <sheetData>
    <row r="5" spans="9:9">
      <c r="I5" s="360"/>
    </row>
    <row r="18" spans="5:8">
      <c r="E18" s="110"/>
      <c r="F18" s="114"/>
      <c r="G18" s="114"/>
      <c r="H18" s="114"/>
    </row>
    <row r="19" spans="5:8">
      <c r="E19" s="110"/>
      <c r="F19" s="203"/>
      <c r="G19" s="203"/>
      <c r="H19" s="204"/>
    </row>
    <row r="20" spans="5:8">
      <c r="E20" s="110"/>
      <c r="F20" s="114"/>
      <c r="G20" s="205"/>
      <c r="H20" s="205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D9" sqref="D9"/>
    </sheetView>
  </sheetViews>
  <sheetFormatPr defaultRowHeight="12.75"/>
  <cols>
    <col min="1" max="1" width="19.28515625" customWidth="1"/>
    <col min="5" max="5" width="13" customWidth="1"/>
    <col min="6" max="6" width="13.140625" customWidth="1"/>
    <col min="7" max="7" width="13" customWidth="1"/>
  </cols>
  <sheetData>
    <row r="1" spans="1:10">
      <c r="A1" s="198" t="s">
        <v>230</v>
      </c>
      <c r="B1" s="198" t="s">
        <v>231</v>
      </c>
      <c r="C1" s="198" t="s">
        <v>232</v>
      </c>
      <c r="D1" s="198" t="s">
        <v>233</v>
      </c>
      <c r="E1" s="198" t="s">
        <v>234</v>
      </c>
      <c r="F1" s="198" t="s">
        <v>235</v>
      </c>
      <c r="G1" s="198" t="s">
        <v>236</v>
      </c>
      <c r="H1" s="198" t="s">
        <v>237</v>
      </c>
      <c r="I1" s="198" t="s">
        <v>238</v>
      </c>
      <c r="J1" s="198" t="s">
        <v>136</v>
      </c>
    </row>
    <row r="2" spans="1:10">
      <c r="A2" s="198" t="s">
        <v>86</v>
      </c>
      <c r="B2" s="198"/>
      <c r="C2" s="198"/>
      <c r="D2" s="198">
        <v>1312.66</v>
      </c>
      <c r="E2" s="198"/>
      <c r="F2" s="198">
        <v>69376.570000000007</v>
      </c>
      <c r="G2" s="198">
        <v>56403.7</v>
      </c>
      <c r="H2" s="198">
        <v>31096.650900000001</v>
      </c>
      <c r="I2" s="198">
        <v>25307.0491</v>
      </c>
      <c r="J2" s="198">
        <v>44.867699999999999</v>
      </c>
    </row>
    <row r="3" spans="1:10">
      <c r="A3" s="198" t="s">
        <v>85</v>
      </c>
      <c r="B3" s="198"/>
      <c r="C3" s="198"/>
      <c r="D3" s="198">
        <v>3833.68</v>
      </c>
      <c r="E3" s="198"/>
      <c r="F3" s="198">
        <v>97972.2</v>
      </c>
      <c r="G3" s="198">
        <v>79652.17</v>
      </c>
      <c r="H3" s="198">
        <v>51479.111100000002</v>
      </c>
      <c r="I3" s="198">
        <v>28173.0589</v>
      </c>
      <c r="J3" s="198">
        <v>35.370100000000001</v>
      </c>
    </row>
    <row r="4" spans="1:10">
      <c r="A4" s="198" t="s">
        <v>92</v>
      </c>
      <c r="B4" s="198"/>
      <c r="C4" s="198"/>
      <c r="D4" s="198">
        <v>3278.86</v>
      </c>
      <c r="E4" s="198"/>
      <c r="F4" s="198">
        <v>129842.57</v>
      </c>
      <c r="G4" s="198">
        <v>105563.08</v>
      </c>
      <c r="H4" s="198">
        <v>77000.654399999999</v>
      </c>
      <c r="I4" s="198">
        <v>28562.425599999999</v>
      </c>
      <c r="J4" s="198">
        <v>27.057200000000002</v>
      </c>
    </row>
    <row r="5" spans="1:10">
      <c r="A5" s="198" t="s">
        <v>32</v>
      </c>
      <c r="B5" s="198"/>
      <c r="C5" s="198"/>
      <c r="D5" s="198">
        <v>3921.3159999999998</v>
      </c>
      <c r="E5" s="198"/>
      <c r="F5" s="198">
        <v>130074.31</v>
      </c>
      <c r="G5" s="198">
        <v>106517.06</v>
      </c>
      <c r="H5" s="198">
        <v>70878.351599999995</v>
      </c>
      <c r="I5" s="198">
        <v>35638.708400000003</v>
      </c>
      <c r="J5" s="198">
        <v>33.458199999999998</v>
      </c>
    </row>
    <row r="6" spans="1:10">
      <c r="A6" s="198" t="s">
        <v>97</v>
      </c>
      <c r="B6" s="198"/>
      <c r="C6" s="198"/>
      <c r="D6" s="198">
        <v>3258.9459999999999</v>
      </c>
      <c r="E6" s="198"/>
      <c r="F6" s="198">
        <v>113924</v>
      </c>
      <c r="G6" s="198">
        <v>92621.1</v>
      </c>
      <c r="H6" s="198">
        <v>53154.586199999998</v>
      </c>
      <c r="I6" s="198">
        <v>39466.513800000001</v>
      </c>
      <c r="J6" s="198">
        <v>42.610700000000001</v>
      </c>
    </row>
    <row r="7" spans="1:10">
      <c r="A7" s="198" t="s">
        <v>31</v>
      </c>
      <c r="B7" s="198"/>
      <c r="C7" s="198"/>
      <c r="D7" s="198">
        <v>2774.2730000000001</v>
      </c>
      <c r="E7" s="198"/>
      <c r="F7" s="198">
        <v>190052.71</v>
      </c>
      <c r="G7" s="198">
        <v>154514.29</v>
      </c>
      <c r="H7" s="198">
        <v>98838.017399999997</v>
      </c>
      <c r="I7" s="198">
        <v>55676.272599999997</v>
      </c>
      <c r="J7" s="198">
        <v>36.033000000000001</v>
      </c>
    </row>
    <row r="8" spans="1:10">
      <c r="A8" s="198" t="s">
        <v>239</v>
      </c>
      <c r="B8" s="198"/>
      <c r="C8" s="198"/>
      <c r="D8" s="198">
        <v>18379.735000000001</v>
      </c>
      <c r="E8" s="198"/>
      <c r="F8" s="198">
        <v>731242.36</v>
      </c>
      <c r="G8" s="198">
        <v>595271.4</v>
      </c>
      <c r="H8" s="198">
        <v>382447.37160000001</v>
      </c>
      <c r="I8" s="198">
        <v>212824.02840000001</v>
      </c>
      <c r="J8" s="198">
        <v>35.752400000000002</v>
      </c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I29" sqref="I29"/>
    </sheetView>
  </sheetViews>
  <sheetFormatPr defaultRowHeight="12.75"/>
  <cols>
    <col min="1" max="1" width="20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136</v>
      </c>
    </row>
    <row r="2" spans="1:10">
      <c r="A2" t="s">
        <v>85</v>
      </c>
      <c r="D2">
        <v>2484.3939999999998</v>
      </c>
      <c r="F2">
        <v>111424.2</v>
      </c>
      <c r="G2">
        <v>90588.79</v>
      </c>
      <c r="H2">
        <v>65082.751600000003</v>
      </c>
      <c r="I2">
        <v>25506.038400000001</v>
      </c>
      <c r="J2">
        <v>28.155799999999999</v>
      </c>
    </row>
    <row r="3" spans="1:10">
      <c r="A3" t="s">
        <v>86</v>
      </c>
      <c r="D3">
        <v>1771.875</v>
      </c>
      <c r="F3">
        <v>98302.47</v>
      </c>
      <c r="G3">
        <v>79920.679999999993</v>
      </c>
      <c r="H3">
        <v>48885.331400000003</v>
      </c>
      <c r="I3">
        <v>31035.348600000001</v>
      </c>
      <c r="J3">
        <v>38.832599999999999</v>
      </c>
    </row>
    <row r="4" spans="1:10">
      <c r="A4" t="s">
        <v>92</v>
      </c>
      <c r="D4">
        <v>6029.5020000000004</v>
      </c>
      <c r="F4">
        <v>142898.35999999999</v>
      </c>
      <c r="G4">
        <v>116177.46</v>
      </c>
      <c r="H4">
        <v>79327.796300000002</v>
      </c>
      <c r="I4">
        <v>36849.663699999997</v>
      </c>
      <c r="J4">
        <v>31.718399999999999</v>
      </c>
    </row>
    <row r="5" spans="1:10">
      <c r="A5" t="s">
        <v>97</v>
      </c>
      <c r="D5">
        <v>3661.377</v>
      </c>
      <c r="F5">
        <v>98198.5</v>
      </c>
      <c r="G5">
        <v>79836.14</v>
      </c>
      <c r="H5">
        <v>41525.027800000003</v>
      </c>
      <c r="I5">
        <v>38311.112200000003</v>
      </c>
      <c r="J5">
        <v>47.987099999999998</v>
      </c>
    </row>
    <row r="6" spans="1:10">
      <c r="A6" t="s">
        <v>32</v>
      </c>
      <c r="D6">
        <v>4620.3500000000004</v>
      </c>
      <c r="F6">
        <v>154155.41</v>
      </c>
      <c r="G6">
        <v>125329.60000000001</v>
      </c>
      <c r="H6">
        <v>86485.64</v>
      </c>
      <c r="I6">
        <v>38843.96</v>
      </c>
      <c r="J6">
        <v>30.993400000000001</v>
      </c>
    </row>
    <row r="7" spans="1:10">
      <c r="A7" t="s">
        <v>31</v>
      </c>
      <c r="D7">
        <v>9983.268</v>
      </c>
      <c r="F7">
        <v>250984.5</v>
      </c>
      <c r="G7">
        <v>204506.79</v>
      </c>
      <c r="H7">
        <v>130382.60249999999</v>
      </c>
      <c r="I7">
        <v>74124.1875</v>
      </c>
      <c r="J7">
        <v>36.2453</v>
      </c>
    </row>
    <row r="8" spans="1:10">
      <c r="A8" t="s">
        <v>239</v>
      </c>
      <c r="D8">
        <v>28550.766</v>
      </c>
      <c r="F8">
        <v>855963.44</v>
      </c>
      <c r="G8">
        <v>696359.46</v>
      </c>
      <c r="H8">
        <v>451689.1496</v>
      </c>
      <c r="I8">
        <v>244670.31039999999</v>
      </c>
      <c r="J8">
        <v>35.135599999999997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"/>
  <sheetViews>
    <sheetView workbookViewId="0">
      <selection activeCell="I5" sqref="I5"/>
    </sheetView>
  </sheetViews>
  <sheetFormatPr defaultRowHeight="12.75"/>
  <cols>
    <col min="1" max="1" width="26" customWidth="1"/>
    <col min="2" max="9" width="15.5703125" customWidth="1"/>
  </cols>
  <sheetData>
    <row r="1" spans="1:10">
      <c r="A1" s="291" t="s">
        <v>230</v>
      </c>
      <c r="B1" s="291" t="s">
        <v>231</v>
      </c>
      <c r="C1" s="291" t="s">
        <v>232</v>
      </c>
      <c r="D1" s="291" t="s">
        <v>233</v>
      </c>
      <c r="E1" s="291" t="s">
        <v>234</v>
      </c>
      <c r="F1" s="291" t="s">
        <v>235</v>
      </c>
      <c r="G1" s="291" t="s">
        <v>236</v>
      </c>
      <c r="H1" s="291" t="s">
        <v>237</v>
      </c>
      <c r="I1" s="291" t="s">
        <v>238</v>
      </c>
      <c r="J1" t="s">
        <v>136</v>
      </c>
    </row>
    <row r="2" spans="1:10">
      <c r="A2" s="198" t="s">
        <v>85</v>
      </c>
      <c r="B2" s="198"/>
      <c r="C2" s="198"/>
      <c r="D2" s="254">
        <v>3153.134</v>
      </c>
      <c r="E2" s="254"/>
      <c r="F2" s="254">
        <v>116277.08</v>
      </c>
      <c r="G2" s="254">
        <v>94534.22</v>
      </c>
      <c r="H2" s="254">
        <v>62915.975899999998</v>
      </c>
      <c r="I2" s="254">
        <v>31618.2441</v>
      </c>
      <c r="J2">
        <v>33.446300000000001</v>
      </c>
    </row>
    <row r="3" spans="1:10">
      <c r="A3" s="198" t="s">
        <v>86</v>
      </c>
      <c r="B3" s="198"/>
      <c r="C3" s="198"/>
      <c r="D3" s="254">
        <v>1730.67</v>
      </c>
      <c r="E3" s="254"/>
      <c r="F3" s="254">
        <v>123898.46</v>
      </c>
      <c r="G3" s="254">
        <v>100730.43</v>
      </c>
      <c r="H3" s="254">
        <v>59884.209199999998</v>
      </c>
      <c r="I3" s="254">
        <v>40846.220800000003</v>
      </c>
      <c r="J3">
        <v>40.549999999999997</v>
      </c>
    </row>
    <row r="4" spans="1:10">
      <c r="A4" s="198" t="s">
        <v>32</v>
      </c>
      <c r="B4" s="198"/>
      <c r="C4" s="198"/>
      <c r="D4" s="254">
        <v>5943.85</v>
      </c>
      <c r="E4" s="254"/>
      <c r="F4" s="254">
        <v>181545.68</v>
      </c>
      <c r="G4" s="254">
        <v>147598.1</v>
      </c>
      <c r="H4" s="254">
        <v>104118.0211</v>
      </c>
      <c r="I4" s="254">
        <v>43480.0789</v>
      </c>
      <c r="J4">
        <v>29.458400000000001</v>
      </c>
    </row>
    <row r="5" spans="1:10">
      <c r="A5" s="198" t="s">
        <v>92</v>
      </c>
      <c r="B5" s="198"/>
      <c r="C5" s="198"/>
      <c r="D5" s="254">
        <v>4797.4120000000003</v>
      </c>
      <c r="E5" s="254"/>
      <c r="F5" s="254">
        <v>177754.6</v>
      </c>
      <c r="G5" s="254">
        <v>144515.94</v>
      </c>
      <c r="H5" s="254">
        <v>100150.26</v>
      </c>
      <c r="I5" s="483">
        <f>44365.68-150</f>
        <v>44215.68</v>
      </c>
      <c r="J5">
        <v>30.6995</v>
      </c>
    </row>
    <row r="6" spans="1:10">
      <c r="A6" s="198" t="s">
        <v>97</v>
      </c>
      <c r="B6" s="198"/>
      <c r="C6" s="198"/>
      <c r="D6" s="254">
        <v>5470.51</v>
      </c>
      <c r="E6" s="254"/>
      <c r="F6" s="254">
        <v>121190.85</v>
      </c>
      <c r="G6" s="254">
        <v>98529.15</v>
      </c>
      <c r="H6" s="254">
        <v>52152.883099999999</v>
      </c>
      <c r="I6" s="254">
        <v>46376.266900000002</v>
      </c>
      <c r="J6">
        <v>47.0685</v>
      </c>
    </row>
    <row r="7" spans="1:10">
      <c r="A7" s="198" t="s">
        <v>31</v>
      </c>
      <c r="B7" s="198"/>
      <c r="C7" s="198"/>
      <c r="D7" s="254">
        <v>5238.3959999999997</v>
      </c>
      <c r="E7" s="254"/>
      <c r="F7" s="254">
        <v>221046.57</v>
      </c>
      <c r="G7" s="254">
        <v>180282.54</v>
      </c>
      <c r="H7" s="254">
        <v>119839.9639</v>
      </c>
      <c r="I7" s="254">
        <v>60442.576099999998</v>
      </c>
      <c r="J7">
        <v>33.526499999999999</v>
      </c>
    </row>
    <row r="8" spans="1:10">
      <c r="A8" s="198" t="s">
        <v>239</v>
      </c>
      <c r="B8" s="198"/>
      <c r="C8" s="198"/>
      <c r="D8" s="254">
        <v>26333.972000000002</v>
      </c>
      <c r="E8" s="254"/>
      <c r="F8" s="254">
        <v>941713.24</v>
      </c>
      <c r="G8" s="254">
        <v>766190.38</v>
      </c>
      <c r="H8" s="254">
        <v>499061.31319999998</v>
      </c>
      <c r="I8" s="254">
        <v>267129.06679999997</v>
      </c>
      <c r="J8">
        <v>34.8645</v>
      </c>
    </row>
  </sheetData>
  <pageMargins left="0.7" right="0.7" top="0.75" bottom="0.75" header="0.3" footer="0.3"/>
  <pageSetup paperSize="9" orientation="portrait" verticalDpi="300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I20" sqref="I20"/>
    </sheetView>
  </sheetViews>
  <sheetFormatPr defaultRowHeight="12.75"/>
  <cols>
    <col min="1" max="1" width="21.5703125" customWidth="1"/>
    <col min="2" max="2" width="6.4257812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136</v>
      </c>
    </row>
    <row r="2" spans="1:10">
      <c r="A2" t="s">
        <v>86</v>
      </c>
      <c r="D2">
        <v>2170.136</v>
      </c>
      <c r="F2">
        <v>99256.71</v>
      </c>
      <c r="G2">
        <v>80696.490000000005</v>
      </c>
      <c r="H2">
        <v>51971.254999999997</v>
      </c>
      <c r="I2">
        <v>28725.235000000001</v>
      </c>
      <c r="J2">
        <v>35.596600000000002</v>
      </c>
    </row>
    <row r="3" spans="1:10">
      <c r="A3" t="s">
        <v>32</v>
      </c>
      <c r="D3">
        <v>4737.24</v>
      </c>
      <c r="F3">
        <v>120440.17</v>
      </c>
      <c r="G3">
        <v>97918.82</v>
      </c>
      <c r="H3">
        <v>67162.511799999993</v>
      </c>
      <c r="I3">
        <v>30756.308199999999</v>
      </c>
      <c r="J3">
        <v>31.41</v>
      </c>
    </row>
    <row r="4" spans="1:10">
      <c r="A4" t="s">
        <v>85</v>
      </c>
      <c r="D4">
        <v>2432.1819999999998</v>
      </c>
      <c r="F4">
        <v>107284.08</v>
      </c>
      <c r="G4">
        <v>87222.83</v>
      </c>
      <c r="H4">
        <v>55893.426099999997</v>
      </c>
      <c r="I4">
        <v>31329.403900000001</v>
      </c>
      <c r="J4">
        <v>35.918799999999997</v>
      </c>
    </row>
    <row r="5" spans="1:10">
      <c r="A5" t="s">
        <v>92</v>
      </c>
      <c r="D5">
        <v>7401.6809999999996</v>
      </c>
      <c r="F5">
        <v>161571.29</v>
      </c>
      <c r="G5">
        <v>131358.76999999999</v>
      </c>
      <c r="H5">
        <v>93120.0245</v>
      </c>
      <c r="I5">
        <v>38238.745499999997</v>
      </c>
      <c r="J5">
        <v>29.110099999999999</v>
      </c>
    </row>
    <row r="6" spans="1:10">
      <c r="A6" t="s">
        <v>97</v>
      </c>
      <c r="D6">
        <v>4105.1459999999997</v>
      </c>
      <c r="F6">
        <v>127021.04</v>
      </c>
      <c r="G6">
        <v>103269.14</v>
      </c>
      <c r="H6">
        <v>58169.533000000003</v>
      </c>
      <c r="I6">
        <v>45099.607000000004</v>
      </c>
      <c r="J6">
        <v>43.671900000000001</v>
      </c>
    </row>
    <row r="7" spans="1:10">
      <c r="A7" t="s">
        <v>31</v>
      </c>
      <c r="D7">
        <v>4000.35</v>
      </c>
      <c r="F7">
        <v>223371.39</v>
      </c>
      <c r="G7">
        <v>181602.76</v>
      </c>
      <c r="H7">
        <v>118651.16439999999</v>
      </c>
      <c r="I7">
        <v>62951.595600000001</v>
      </c>
      <c r="J7">
        <v>34.664400000000001</v>
      </c>
    </row>
    <row r="8" spans="1:10">
      <c r="A8" t="s">
        <v>239</v>
      </c>
      <c r="D8">
        <v>24846.735000000001</v>
      </c>
      <c r="F8">
        <v>838944.68</v>
      </c>
      <c r="G8">
        <v>682068.81</v>
      </c>
      <c r="H8">
        <v>444967.91480000003</v>
      </c>
      <c r="I8">
        <v>237100.8952</v>
      </c>
      <c r="J8">
        <v>34.762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G27" sqref="G27"/>
    </sheetView>
  </sheetViews>
  <sheetFormatPr defaultRowHeight="12.75"/>
  <cols>
    <col min="1" max="1" width="20.28515625" customWidth="1"/>
  </cols>
  <sheetData>
    <row r="1" spans="1:10">
      <c r="A1" s="199" t="s">
        <v>230</v>
      </c>
      <c r="B1" s="199" t="s">
        <v>231</v>
      </c>
      <c r="C1" s="199" t="s">
        <v>232</v>
      </c>
      <c r="D1" s="199" t="s">
        <v>233</v>
      </c>
      <c r="E1" s="199" t="s">
        <v>234</v>
      </c>
      <c r="F1" s="199" t="s">
        <v>235</v>
      </c>
      <c r="G1" s="199" t="s">
        <v>236</v>
      </c>
      <c r="H1" s="199" t="s">
        <v>237</v>
      </c>
      <c r="I1" s="199" t="s">
        <v>238</v>
      </c>
      <c r="J1" t="s">
        <v>136</v>
      </c>
    </row>
    <row r="2" spans="1:10">
      <c r="A2" s="199" t="s">
        <v>86</v>
      </c>
      <c r="B2" s="199"/>
      <c r="C2" s="199"/>
      <c r="D2" s="199">
        <v>1201.19</v>
      </c>
      <c r="E2" s="199"/>
      <c r="F2" s="199">
        <v>74260.710000000006</v>
      </c>
      <c r="G2" s="199">
        <v>60374.55</v>
      </c>
      <c r="H2" s="199">
        <v>31217.923900000002</v>
      </c>
      <c r="I2" s="199">
        <v>29156.626100000001</v>
      </c>
      <c r="J2">
        <v>48.292900000000003</v>
      </c>
    </row>
    <row r="3" spans="1:10">
      <c r="A3" s="199" t="s">
        <v>92</v>
      </c>
      <c r="B3" s="199"/>
      <c r="C3" s="199"/>
      <c r="D3" s="199">
        <v>3410.93</v>
      </c>
      <c r="E3" s="199"/>
      <c r="F3" s="199">
        <v>89047.57</v>
      </c>
      <c r="G3" s="199">
        <v>72396.37</v>
      </c>
      <c r="H3" s="199">
        <v>42229.316299999999</v>
      </c>
      <c r="I3" s="199">
        <v>30167.0537</v>
      </c>
      <c r="J3">
        <v>41.669199999999996</v>
      </c>
    </row>
    <row r="4" spans="1:10">
      <c r="A4" s="199" t="s">
        <v>85</v>
      </c>
      <c r="B4" s="199"/>
      <c r="C4" s="199"/>
      <c r="D4" s="199">
        <v>1988.3119999999999</v>
      </c>
      <c r="E4" s="199"/>
      <c r="F4" s="199">
        <v>89532.34</v>
      </c>
      <c r="G4" s="199">
        <v>72790.509999999995</v>
      </c>
      <c r="H4" s="199">
        <v>47789.975299999998</v>
      </c>
      <c r="I4" s="199">
        <v>25000.5347</v>
      </c>
      <c r="J4">
        <v>34.345799999999997</v>
      </c>
    </row>
    <row r="5" spans="1:10">
      <c r="A5" s="199" t="s">
        <v>97</v>
      </c>
      <c r="B5" s="199"/>
      <c r="C5" s="199"/>
      <c r="D5" s="199">
        <v>4252.7650000000003</v>
      </c>
      <c r="E5" s="199"/>
      <c r="F5" s="199">
        <v>112766.64</v>
      </c>
      <c r="G5" s="199">
        <v>91680.19</v>
      </c>
      <c r="H5" s="199">
        <v>47826.875500000002</v>
      </c>
      <c r="I5" s="199">
        <v>43853.3145</v>
      </c>
      <c r="J5">
        <v>47.832900000000002</v>
      </c>
    </row>
    <row r="6" spans="1:10">
      <c r="A6" s="199" t="s">
        <v>32</v>
      </c>
      <c r="B6" s="199"/>
      <c r="C6" s="199"/>
      <c r="D6" s="199">
        <v>5039.95</v>
      </c>
      <c r="E6" s="199"/>
      <c r="F6" s="199">
        <v>142917.63</v>
      </c>
      <c r="G6" s="199">
        <v>116193.17</v>
      </c>
      <c r="H6" s="199">
        <v>79817.610400000005</v>
      </c>
      <c r="I6" s="199">
        <v>36375.559600000001</v>
      </c>
      <c r="J6">
        <v>31.306100000000001</v>
      </c>
    </row>
    <row r="7" spans="1:10">
      <c r="A7" s="199" t="s">
        <v>31</v>
      </c>
      <c r="B7" s="199"/>
      <c r="C7" s="199"/>
      <c r="D7" s="199">
        <v>2972.8679999999999</v>
      </c>
      <c r="E7" s="199"/>
      <c r="F7" s="199">
        <v>147537.18</v>
      </c>
      <c r="G7" s="199">
        <v>120403.24</v>
      </c>
      <c r="H7" s="199">
        <v>81669.413199999995</v>
      </c>
      <c r="I7" s="199">
        <v>38733.826800000003</v>
      </c>
      <c r="J7">
        <v>32.17</v>
      </c>
    </row>
    <row r="8" spans="1:10">
      <c r="A8" s="199" t="s">
        <v>239</v>
      </c>
      <c r="B8" s="199"/>
      <c r="C8" s="199"/>
      <c r="D8" s="199">
        <v>18866.014999999999</v>
      </c>
      <c r="E8" s="199"/>
      <c r="F8" s="199">
        <v>656062.06999999995</v>
      </c>
      <c r="G8" s="199">
        <v>533838.03</v>
      </c>
      <c r="H8" s="199">
        <v>330551.11459999997</v>
      </c>
      <c r="I8" s="199">
        <v>203286.9154</v>
      </c>
      <c r="J8">
        <v>38.080199999999998</v>
      </c>
    </row>
  </sheetData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M16" sqref="M16"/>
    </sheetView>
  </sheetViews>
  <sheetFormatPr defaultRowHeight="12.75"/>
  <cols>
    <col min="1" max="1" width="23.140625" customWidth="1"/>
  </cols>
  <sheetData>
    <row r="1" spans="1:10">
      <c r="A1" s="198" t="s">
        <v>230</v>
      </c>
      <c r="B1" s="198" t="s">
        <v>231</v>
      </c>
      <c r="C1" s="198" t="s">
        <v>232</v>
      </c>
      <c r="D1" s="198" t="s">
        <v>233</v>
      </c>
      <c r="E1" s="198" t="s">
        <v>234</v>
      </c>
      <c r="F1" s="198" t="s">
        <v>235</v>
      </c>
      <c r="G1" s="198" t="s">
        <v>236</v>
      </c>
      <c r="H1" s="198" t="s">
        <v>237</v>
      </c>
      <c r="I1" s="198" t="s">
        <v>238</v>
      </c>
      <c r="J1" s="198" t="s">
        <v>136</v>
      </c>
    </row>
    <row r="2" spans="1:10">
      <c r="A2" s="198" t="s">
        <v>85</v>
      </c>
      <c r="B2" s="198"/>
      <c r="C2" s="198"/>
      <c r="D2" s="198">
        <v>2.5</v>
      </c>
      <c r="E2" s="198"/>
      <c r="F2" s="198">
        <v>179.68</v>
      </c>
      <c r="G2" s="198">
        <v>146.08000000000001</v>
      </c>
      <c r="H2" s="198">
        <v>73.05</v>
      </c>
      <c r="I2" s="198">
        <v>73.03</v>
      </c>
      <c r="J2" s="198">
        <v>49.993099999999998</v>
      </c>
    </row>
    <row r="3" spans="1:10">
      <c r="A3" s="198" t="s">
        <v>85</v>
      </c>
      <c r="B3" s="198"/>
      <c r="C3" s="198"/>
      <c r="D3" s="198">
        <v>3762.3539999999998</v>
      </c>
      <c r="E3" s="198"/>
      <c r="F3" s="198">
        <v>140122.23000000001</v>
      </c>
      <c r="G3" s="198">
        <v>113920.51</v>
      </c>
      <c r="H3" s="198">
        <v>77133.660199999998</v>
      </c>
      <c r="I3" s="360">
        <v>36786.849800000004</v>
      </c>
      <c r="J3" s="198">
        <v>32.291600000000003</v>
      </c>
    </row>
    <row r="4" spans="1:10">
      <c r="A4" s="198" t="s">
        <v>97</v>
      </c>
      <c r="B4" s="198"/>
      <c r="C4" s="198"/>
      <c r="D4" s="198">
        <v>4419.25</v>
      </c>
      <c r="E4" s="198"/>
      <c r="F4" s="198">
        <v>115006.7</v>
      </c>
      <c r="G4" s="198">
        <v>93501.43</v>
      </c>
      <c r="H4" s="198">
        <v>50248.955399999999</v>
      </c>
      <c r="I4" s="198">
        <v>43252.474600000001</v>
      </c>
      <c r="J4" s="198">
        <v>46.258600000000001</v>
      </c>
    </row>
    <row r="5" spans="1:10">
      <c r="A5" s="198" t="s">
        <v>32</v>
      </c>
      <c r="B5" s="198"/>
      <c r="C5" s="198"/>
      <c r="D5" s="198">
        <v>5973.9740000000002</v>
      </c>
      <c r="E5" s="198"/>
      <c r="F5" s="198">
        <v>160600.51</v>
      </c>
      <c r="G5" s="198">
        <v>130569.51</v>
      </c>
      <c r="H5" s="198">
        <v>86637.486300000004</v>
      </c>
      <c r="I5" s="198">
        <v>43932.023699999998</v>
      </c>
      <c r="J5" s="198">
        <v>33.6464</v>
      </c>
    </row>
    <row r="6" spans="1:10">
      <c r="A6" s="198" t="s">
        <v>92</v>
      </c>
      <c r="B6" s="198"/>
      <c r="C6" s="198"/>
      <c r="D6" s="198">
        <v>6130.6090000000004</v>
      </c>
      <c r="E6" s="198"/>
      <c r="F6" s="198">
        <v>164880.93</v>
      </c>
      <c r="G6" s="198">
        <v>134049.56</v>
      </c>
      <c r="H6" s="198">
        <v>87924.655799999993</v>
      </c>
      <c r="I6" s="484">
        <v>46124.904199999997</v>
      </c>
      <c r="J6" s="198">
        <v>34.408799999999999</v>
      </c>
    </row>
    <row r="7" spans="1:10">
      <c r="A7" s="198" t="s">
        <v>31</v>
      </c>
      <c r="B7" s="198"/>
      <c r="C7" s="198"/>
      <c r="D7" s="198">
        <v>4626.3159999999998</v>
      </c>
      <c r="E7" s="198"/>
      <c r="F7" s="198">
        <v>232847.39</v>
      </c>
      <c r="G7" s="198">
        <v>189306.76</v>
      </c>
      <c r="H7" s="198">
        <v>140965.61050000001</v>
      </c>
      <c r="I7" s="198">
        <v>48341.1495</v>
      </c>
      <c r="J7" s="198">
        <v>25.535799999999998</v>
      </c>
    </row>
    <row r="8" spans="1:10">
      <c r="A8" s="198" t="s">
        <v>86</v>
      </c>
      <c r="B8" s="198"/>
      <c r="C8" s="198"/>
      <c r="D8" s="198">
        <v>1745.89</v>
      </c>
      <c r="E8" s="198"/>
      <c r="F8" s="198">
        <v>141966.74</v>
      </c>
      <c r="G8" s="198">
        <v>115420.08</v>
      </c>
      <c r="H8" s="198">
        <v>63881.610699999997</v>
      </c>
      <c r="I8" s="198">
        <v>51538.469299999997</v>
      </c>
      <c r="J8" s="198">
        <v>44.652900000000002</v>
      </c>
    </row>
    <row r="9" spans="1:10">
      <c r="A9" s="198" t="s">
        <v>239</v>
      </c>
      <c r="B9" s="198"/>
      <c r="C9" s="198"/>
      <c r="D9" s="198">
        <v>26660.893</v>
      </c>
      <c r="E9" s="198"/>
      <c r="F9" s="198">
        <v>955604.18</v>
      </c>
      <c r="G9" s="198">
        <v>776913.93</v>
      </c>
      <c r="H9" s="198">
        <v>506865.02889999998</v>
      </c>
      <c r="I9" s="198">
        <v>270048.90110000002</v>
      </c>
      <c r="J9" s="198">
        <v>34.759099999999997</v>
      </c>
    </row>
  </sheetData>
  <pageMargins left="0.7" right="0.7" top="0.75" bottom="0.75" header="0.3" footer="0.3"/>
  <pageSetup paperSize="9" orientation="portrait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A18" sqref="A18"/>
    </sheetView>
  </sheetViews>
  <sheetFormatPr defaultRowHeight="12.75"/>
  <cols>
    <col min="1" max="1" width="42.7109375" customWidth="1"/>
    <col min="4" max="4" width="14.7109375" customWidth="1"/>
    <col min="6" max="8" width="13.42578125" bestFit="1" customWidth="1"/>
    <col min="9" max="9" width="17.710937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136</v>
      </c>
    </row>
    <row r="2" spans="1:10">
      <c r="A2" s="254" t="s">
        <v>248</v>
      </c>
      <c r="B2" s="254"/>
      <c r="C2" s="254"/>
      <c r="D2" s="254">
        <v>1550.6669999999999</v>
      </c>
      <c r="E2" s="254"/>
      <c r="F2" s="254">
        <v>85715.12</v>
      </c>
      <c r="G2" s="254">
        <v>69687.09</v>
      </c>
      <c r="H2" s="254">
        <v>50376.451500000003</v>
      </c>
      <c r="I2" s="254">
        <v>19310.638500000001</v>
      </c>
      <c r="J2">
        <v>27.7104</v>
      </c>
    </row>
    <row r="3" spans="1:10">
      <c r="A3" s="254" t="s">
        <v>92</v>
      </c>
      <c r="B3" s="254"/>
      <c r="C3" s="254"/>
      <c r="D3" s="254">
        <v>4230.6049999999996</v>
      </c>
      <c r="E3" s="254"/>
      <c r="F3" s="254">
        <v>78962.429999999993</v>
      </c>
      <c r="G3" s="254">
        <v>64197.07</v>
      </c>
      <c r="H3" s="254">
        <v>40745.211799999997</v>
      </c>
      <c r="I3" s="254">
        <v>23451.858199999999</v>
      </c>
      <c r="J3">
        <v>36.530999999999999</v>
      </c>
    </row>
    <row r="4" spans="1:10">
      <c r="A4" s="254" t="s">
        <v>86</v>
      </c>
      <c r="B4" s="254"/>
      <c r="C4" s="254"/>
      <c r="D4" s="254">
        <v>1109.2</v>
      </c>
      <c r="E4" s="254"/>
      <c r="F4" s="254">
        <v>82809.31</v>
      </c>
      <c r="G4" s="254">
        <v>67324.63</v>
      </c>
      <c r="H4" s="254">
        <v>34235.288</v>
      </c>
      <c r="I4" s="254">
        <v>33089.341999999997</v>
      </c>
      <c r="J4">
        <v>49.148899999999998</v>
      </c>
    </row>
    <row r="5" spans="1:10">
      <c r="A5" s="254" t="s">
        <v>31</v>
      </c>
      <c r="B5" s="254"/>
      <c r="C5" s="254"/>
      <c r="D5" s="254">
        <v>2938.6469999999999</v>
      </c>
      <c r="E5" s="254"/>
      <c r="F5" s="254">
        <v>144847.48000000001</v>
      </c>
      <c r="G5" s="254">
        <v>117762.13</v>
      </c>
      <c r="H5" s="254">
        <v>84358.116699999999</v>
      </c>
      <c r="I5" s="254">
        <v>33404.013299999999</v>
      </c>
      <c r="J5">
        <v>28.365600000000001</v>
      </c>
    </row>
    <row r="6" spans="1:10">
      <c r="A6" s="254" t="s">
        <v>97</v>
      </c>
      <c r="B6" s="254"/>
      <c r="C6" s="254"/>
      <c r="D6" s="254">
        <v>3223.462</v>
      </c>
      <c r="E6" s="254"/>
      <c r="F6" s="254">
        <v>106572.87</v>
      </c>
      <c r="G6" s="254">
        <v>86644.58</v>
      </c>
      <c r="H6" s="254">
        <v>51583.800999999999</v>
      </c>
      <c r="I6" s="254">
        <v>35060.779000000002</v>
      </c>
      <c r="J6">
        <v>40.465000000000003</v>
      </c>
    </row>
    <row r="7" spans="1:10">
      <c r="A7" s="254" t="s">
        <v>32</v>
      </c>
      <c r="B7" s="254"/>
      <c r="C7" s="254"/>
      <c r="D7" s="254">
        <v>4865.75</v>
      </c>
      <c r="E7" s="254"/>
      <c r="F7" s="254">
        <v>147024.24</v>
      </c>
      <c r="G7" s="254">
        <v>119531.91</v>
      </c>
      <c r="H7" s="254">
        <v>81458.018400000001</v>
      </c>
      <c r="I7" s="254">
        <v>38073.891600000003</v>
      </c>
      <c r="J7">
        <v>31.852399999999999</v>
      </c>
    </row>
    <row r="8" spans="1:10">
      <c r="A8" s="254" t="s">
        <v>239</v>
      </c>
      <c r="B8" s="254"/>
      <c r="C8" s="254"/>
      <c r="D8" s="254">
        <v>17918.330999999998</v>
      </c>
      <c r="E8" s="254"/>
      <c r="F8" s="254">
        <v>645931.44999999995</v>
      </c>
      <c r="G8" s="254">
        <v>525147.41</v>
      </c>
      <c r="H8" s="254">
        <v>342756.88740000001</v>
      </c>
      <c r="I8" s="254">
        <v>182390.5226</v>
      </c>
      <c r="J8">
        <v>34.731299999999997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H20" sqref="H20"/>
    </sheetView>
  </sheetViews>
  <sheetFormatPr defaultRowHeight="12.75"/>
  <cols>
    <col min="1" max="1" width="21.140625" customWidth="1"/>
    <col min="2" max="2" width="10" customWidth="1"/>
    <col min="9" max="9" width="13.4257812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136</v>
      </c>
    </row>
    <row r="2" spans="1:10">
      <c r="A2" t="s">
        <v>86</v>
      </c>
      <c r="D2">
        <v>1126.22</v>
      </c>
      <c r="F2">
        <v>72260.679999999993</v>
      </c>
      <c r="G2">
        <v>58748.51</v>
      </c>
      <c r="H2">
        <v>38538.555500000002</v>
      </c>
      <c r="I2">
        <v>20209.9545</v>
      </c>
      <c r="J2">
        <v>34.400700000000001</v>
      </c>
    </row>
    <row r="3" spans="1:10">
      <c r="A3" t="s">
        <v>32</v>
      </c>
      <c r="D3">
        <v>3952.4740000000002</v>
      </c>
      <c r="F3">
        <v>128481.46</v>
      </c>
      <c r="G3">
        <v>104456.47</v>
      </c>
      <c r="H3">
        <v>73796.916899999997</v>
      </c>
      <c r="I3">
        <v>30659.553100000001</v>
      </c>
      <c r="J3">
        <v>29.351500000000001</v>
      </c>
    </row>
    <row r="4" spans="1:10">
      <c r="A4" t="s">
        <v>248</v>
      </c>
      <c r="D4">
        <v>1948.4849999999999</v>
      </c>
      <c r="F4">
        <v>110449.93</v>
      </c>
      <c r="G4">
        <v>89796.66</v>
      </c>
      <c r="H4">
        <v>58041.8606</v>
      </c>
      <c r="I4">
        <v>31754.7994</v>
      </c>
      <c r="J4">
        <v>35.363</v>
      </c>
    </row>
    <row r="5" spans="1:10">
      <c r="A5" t="s">
        <v>31</v>
      </c>
      <c r="D5">
        <v>2634.665</v>
      </c>
      <c r="F5">
        <v>161169.96</v>
      </c>
      <c r="G5">
        <v>131032.59</v>
      </c>
      <c r="H5">
        <v>99135.714500000002</v>
      </c>
      <c r="I5">
        <v>31896.875499999998</v>
      </c>
      <c r="J5">
        <v>24.342700000000001</v>
      </c>
    </row>
    <row r="6" spans="1:10">
      <c r="A6" t="s">
        <v>92</v>
      </c>
      <c r="D6">
        <v>6522.4319999999998</v>
      </c>
      <c r="F6">
        <v>143241.07999999999</v>
      </c>
      <c r="G6">
        <v>116456.16</v>
      </c>
      <c r="H6">
        <v>82303.627399999998</v>
      </c>
      <c r="I6">
        <v>34152.532599999999</v>
      </c>
      <c r="J6">
        <v>29.326499999999999</v>
      </c>
    </row>
    <row r="7" spans="1:10">
      <c r="A7" t="s">
        <v>97</v>
      </c>
      <c r="D7">
        <v>4440.5169999999998</v>
      </c>
      <c r="F7">
        <v>107525.01</v>
      </c>
      <c r="G7">
        <v>87418.7</v>
      </c>
      <c r="H7">
        <v>47759.533600000002</v>
      </c>
      <c r="I7">
        <v>39659.166400000002</v>
      </c>
      <c r="J7">
        <v>45.366900000000001</v>
      </c>
    </row>
    <row r="8" spans="1:10">
      <c r="A8" t="s">
        <v>239</v>
      </c>
      <c r="D8">
        <v>20624.793000000001</v>
      </c>
      <c r="F8">
        <v>723128.12</v>
      </c>
      <c r="G8">
        <v>587909.09</v>
      </c>
      <c r="H8">
        <v>399576.20850000001</v>
      </c>
      <c r="I8">
        <v>188332.88149999999</v>
      </c>
      <c r="J8">
        <v>32.034300000000002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F4" sqref="F4"/>
    </sheetView>
  </sheetViews>
  <sheetFormatPr defaultRowHeight="12.75"/>
  <cols>
    <col min="1" max="1" width="115" customWidth="1"/>
    <col min="2" max="5" width="13.140625" customWidth="1"/>
    <col min="6" max="6" width="12.28515625" bestFit="1" customWidth="1"/>
  </cols>
  <sheetData>
    <row r="1" spans="1:6">
      <c r="A1" t="s">
        <v>137</v>
      </c>
    </row>
    <row r="2" spans="1:6">
      <c r="A2" t="s">
        <v>138</v>
      </c>
      <c r="B2" s="206">
        <f>KRZYSZTOF!E6+KRZYSZTOF!I6+KRZYSZTOF!M6</f>
        <v>324107.70129999996</v>
      </c>
      <c r="C2" s="206">
        <f>KRZYSZTOF!Q6</f>
        <v>0</v>
      </c>
      <c r="D2" s="359">
        <f>(C2/2)/(B2/9)-1</f>
        <v>-1</v>
      </c>
      <c r="E2" s="164" t="s">
        <v>169</v>
      </c>
    </row>
    <row r="3" spans="1:6">
      <c r="A3" t="s">
        <v>139</v>
      </c>
      <c r="B3" s="206">
        <f>TOMEK!E6+TOMEK!I6+TOMEK!M6</f>
        <v>358422.78859999997</v>
      </c>
      <c r="C3" s="206">
        <f>TOMEK!Q6</f>
        <v>0</v>
      </c>
      <c r="D3" s="359">
        <f>(C3/2)/(B3/9)-1</f>
        <v>-1</v>
      </c>
      <c r="E3" s="164" t="s">
        <v>164</v>
      </c>
    </row>
    <row r="4" spans="1:6">
      <c r="A4" t="s">
        <v>140</v>
      </c>
      <c r="B4" s="206">
        <f>BARTEK!E6+BARTEK!I6+BARTEK!M6</f>
        <v>315365.26329999999</v>
      </c>
      <c r="C4" s="206">
        <f>BARTEK!Q6</f>
        <v>0</v>
      </c>
      <c r="D4" s="359">
        <f>(C4/2)/(B4/9)-1</f>
        <v>-1</v>
      </c>
      <c r="E4" s="164" t="s">
        <v>167</v>
      </c>
      <c r="F4" s="206">
        <f>C4/2</f>
        <v>0</v>
      </c>
    </row>
    <row r="5" spans="1:6">
      <c r="A5" t="s">
        <v>141</v>
      </c>
      <c r="B5" s="206">
        <f>ŁUKASZ!Q6+ŁUKASZ!E6+ŁUKASZ!I6</f>
        <v>178487.15980000002</v>
      </c>
      <c r="C5" s="206">
        <f>ŁUKASZ!M6</f>
        <v>0</v>
      </c>
      <c r="D5" s="359">
        <f>(C5/2)/(B5/9)-1</f>
        <v>-1</v>
      </c>
      <c r="E5" s="164" t="s">
        <v>215</v>
      </c>
    </row>
    <row r="6" spans="1:6">
      <c r="A6" t="s">
        <v>142</v>
      </c>
      <c r="B6" s="206">
        <f>PIOTR!E6+PIOTR!I6+PIOTR!M6</f>
        <v>436073.42690000002</v>
      </c>
      <c r="C6" s="206">
        <f>PIOTR!Q6</f>
        <v>0</v>
      </c>
      <c r="D6" s="359">
        <f>(C6/2)/(B6/9)-1</f>
        <v>-1</v>
      </c>
      <c r="E6" s="164" t="s">
        <v>168</v>
      </c>
    </row>
    <row r="7" spans="1:6">
      <c r="A7" t="s">
        <v>143</v>
      </c>
    </row>
    <row r="8" spans="1:6">
      <c r="A8" t="s">
        <v>140</v>
      </c>
    </row>
    <row r="9" spans="1:6">
      <c r="A9" t="s">
        <v>144</v>
      </c>
    </row>
    <row r="10" spans="1:6">
      <c r="A10" t="s">
        <v>145</v>
      </c>
    </row>
    <row r="11" spans="1:6">
      <c r="A11" t="s">
        <v>146</v>
      </c>
    </row>
    <row r="12" spans="1:6">
      <c r="A12" t="s">
        <v>147</v>
      </c>
    </row>
    <row r="13" spans="1:6">
      <c r="A13" t="s">
        <v>148</v>
      </c>
    </row>
    <row r="14" spans="1:6">
      <c r="A14" t="s">
        <v>149</v>
      </c>
    </row>
    <row r="15" spans="1:6">
      <c r="A15" t="s">
        <v>150</v>
      </c>
    </row>
    <row r="16" spans="1:6">
      <c r="A16" t="s">
        <v>151</v>
      </c>
    </row>
    <row r="17" spans="1:1">
      <c r="A17" t="s">
        <v>152</v>
      </c>
    </row>
    <row r="18" spans="1:1">
      <c r="A18" t="s">
        <v>147</v>
      </c>
    </row>
    <row r="19" spans="1:1">
      <c r="A19" t="s">
        <v>153</v>
      </c>
    </row>
    <row r="20" spans="1:1">
      <c r="A20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TOMEK</vt:lpstr>
      <vt:lpstr>MIRU</vt:lpstr>
      <vt:lpstr>Artur</vt:lpstr>
      <vt:lpstr>BARTEK</vt:lpstr>
      <vt:lpstr>PIOTR</vt:lpstr>
      <vt:lpstr>KRZYSZTOF</vt:lpstr>
      <vt:lpstr>ŁUKASZ</vt:lpstr>
      <vt:lpstr>DH</vt:lpstr>
      <vt:lpstr>WYPŁATY</vt:lpstr>
      <vt:lpstr>Target 2016</vt:lpstr>
      <vt:lpstr>REALIZACJE</vt:lpstr>
      <vt:lpstr>IX</vt:lpstr>
      <vt:lpstr>X</vt:lpstr>
      <vt:lpstr>XI</vt:lpstr>
      <vt:lpstr>XII</vt:lpstr>
      <vt:lpstr>I</vt:lpstr>
      <vt:lpstr>II</vt:lpstr>
      <vt:lpstr>III</vt:lpstr>
      <vt:lpstr>IV</vt:lpstr>
      <vt:lpstr>V</vt:lpstr>
      <vt:lpstr>VI</vt:lpstr>
      <vt:lpstr>VII</vt:lpstr>
      <vt:lpstr>VIII</vt:lpstr>
      <vt:lpstr>Arkusz1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katarzynao</cp:lastModifiedBy>
  <cp:lastPrinted>2016-09-22T12:59:50Z</cp:lastPrinted>
  <dcterms:created xsi:type="dcterms:W3CDTF">2009-01-30T23:10:02Z</dcterms:created>
  <dcterms:modified xsi:type="dcterms:W3CDTF">2016-09-22T12:59:57Z</dcterms:modified>
</cp:coreProperties>
</file>