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616" activeTab="5"/>
  </bookViews>
  <sheets>
    <sheet name="PAWEŁ" sheetId="6" r:id="rId1"/>
    <sheet name="KAMIL" sheetId="2" r:id="rId2"/>
    <sheet name="KASIA K" sheetId="4" r:id="rId3"/>
    <sheet name="02" sheetId="5" r:id="rId4"/>
    <sheet name="DH" sheetId="70" r:id="rId5"/>
    <sheet name="REALIZACJE" sheetId="102" r:id="rId6"/>
    <sheet name="WYPŁATY" sheetId="8" r:id="rId7"/>
    <sheet name="I" sheetId="89" r:id="rId8"/>
    <sheet name="II" sheetId="90" r:id="rId9"/>
    <sheet name="III" sheetId="91" r:id="rId10"/>
    <sheet name="IV" sheetId="92" r:id="rId11"/>
    <sheet name="V" sheetId="93" r:id="rId12"/>
    <sheet name="VI" sheetId="94" r:id="rId13"/>
    <sheet name="VII" sheetId="95" r:id="rId14"/>
    <sheet name="VIII" sheetId="96" r:id="rId15"/>
    <sheet name="IX" sheetId="97" r:id="rId16"/>
    <sheet name="X" sheetId="98" r:id="rId17"/>
    <sheet name="XI" sheetId="99" r:id="rId18"/>
    <sheet name="XII" sheetId="100" r:id="rId19"/>
    <sheet name="Regulamin" sheetId="105" r:id="rId20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P3" i="102" l="1"/>
  <c r="P15" i="102" s="1"/>
  <c r="O3" i="102"/>
  <c r="O15" i="102"/>
  <c r="N15" i="102"/>
  <c r="N14" i="102"/>
  <c r="N13" i="102"/>
  <c r="L15" i="102"/>
  <c r="K15" i="102"/>
  <c r="J15" i="102"/>
  <c r="L14" i="102"/>
  <c r="K14" i="102"/>
  <c r="J14" i="102"/>
  <c r="L13" i="102"/>
  <c r="K13" i="102"/>
  <c r="J13" i="102"/>
  <c r="H15" i="102"/>
  <c r="H14" i="102"/>
  <c r="H13" i="102"/>
  <c r="G15" i="102"/>
  <c r="G14" i="102"/>
  <c r="G13" i="102"/>
  <c r="F15" i="102"/>
  <c r="F14" i="102"/>
  <c r="F13" i="102"/>
  <c r="D15" i="102"/>
  <c r="D14" i="102"/>
  <c r="D13" i="102"/>
  <c r="C15" i="102"/>
  <c r="C14" i="102"/>
  <c r="C13" i="102"/>
  <c r="B15" i="102"/>
  <c r="B14" i="102"/>
  <c r="B13" i="102"/>
  <c r="B19" i="4"/>
  <c r="P13" i="102" l="1"/>
  <c r="P14" i="102"/>
  <c r="O13" i="102"/>
  <c r="O3" i="6"/>
  <c r="O14" i="102"/>
  <c r="O12" i="6"/>
  <c r="M17" i="4"/>
  <c r="M12" i="4"/>
  <c r="M11" i="4"/>
  <c r="M17" i="2"/>
  <c r="M12" i="2"/>
  <c r="M11" i="2"/>
  <c r="M17" i="6"/>
  <c r="M12" i="6"/>
  <c r="M11" i="6"/>
  <c r="E17" i="6" l="1"/>
  <c r="E17" i="2"/>
  <c r="E17" i="4"/>
  <c r="G12" i="4" l="1"/>
  <c r="F12" i="4"/>
  <c r="G12" i="2"/>
  <c r="F12" i="2"/>
  <c r="G12" i="6"/>
  <c r="F12" i="6"/>
  <c r="D12" i="4"/>
  <c r="C12" i="4"/>
  <c r="B12" i="4"/>
  <c r="D12" i="2"/>
  <c r="C12" i="2"/>
  <c r="B12" i="2"/>
  <c r="D12" i="6"/>
  <c r="C12" i="6"/>
  <c r="B12" i="6"/>
  <c r="E12" i="4" l="1"/>
  <c r="E11" i="4"/>
  <c r="E12" i="2"/>
  <c r="E11" i="2"/>
  <c r="E12" i="6"/>
  <c r="E11" i="6"/>
  <c r="N21" i="4" l="1"/>
  <c r="D21" i="4"/>
  <c r="C21" i="4"/>
  <c r="B21" i="4"/>
  <c r="G19" i="4"/>
  <c r="D19" i="4"/>
  <c r="C19" i="4"/>
  <c r="C21" i="2"/>
  <c r="C20" i="2"/>
  <c r="B20" i="2"/>
  <c r="G19" i="2"/>
  <c r="C19" i="2"/>
  <c r="P19" i="6"/>
  <c r="K21" i="6"/>
  <c r="G20" i="6"/>
  <c r="G19" i="6"/>
  <c r="C21" i="6"/>
  <c r="C19" i="6"/>
  <c r="B21" i="6"/>
  <c r="B20" i="6"/>
  <c r="P3" i="4"/>
  <c r="P20" i="4" s="1"/>
  <c r="O3" i="4"/>
  <c r="O20" i="4" s="1"/>
  <c r="N3" i="4"/>
  <c r="N20" i="4" s="1"/>
  <c r="L3" i="4"/>
  <c r="L20" i="4" s="1"/>
  <c r="K3" i="4"/>
  <c r="K21" i="4" s="1"/>
  <c r="J3" i="4"/>
  <c r="J21" i="4" s="1"/>
  <c r="H3" i="4"/>
  <c r="H21" i="4" s="1"/>
  <c r="G3" i="4"/>
  <c r="G21" i="4" s="1"/>
  <c r="F3" i="4"/>
  <c r="F20" i="4" s="1"/>
  <c r="E3" i="4"/>
  <c r="D3" i="4"/>
  <c r="D20" i="4" s="1"/>
  <c r="C3" i="4"/>
  <c r="C20" i="4" s="1"/>
  <c r="B3" i="4"/>
  <c r="B20" i="4" s="1"/>
  <c r="P3" i="2"/>
  <c r="P21" i="2" s="1"/>
  <c r="O3" i="2"/>
  <c r="O21" i="2" s="1"/>
  <c r="N3" i="2"/>
  <c r="N21" i="2" s="1"/>
  <c r="L3" i="2"/>
  <c r="L21" i="2" s="1"/>
  <c r="K3" i="2"/>
  <c r="K20" i="2" s="1"/>
  <c r="J3" i="2"/>
  <c r="J20" i="2" s="1"/>
  <c r="H3" i="2"/>
  <c r="H20" i="2" s="1"/>
  <c r="G3" i="2"/>
  <c r="G20" i="2" s="1"/>
  <c r="F3" i="2"/>
  <c r="F21" i="2" s="1"/>
  <c r="E3" i="2"/>
  <c r="D3" i="2"/>
  <c r="D21" i="2" s="1"/>
  <c r="C3" i="2"/>
  <c r="B3" i="2"/>
  <c r="B21" i="2" s="1"/>
  <c r="P3" i="6"/>
  <c r="P20" i="6" s="1"/>
  <c r="O20" i="6"/>
  <c r="N3" i="6"/>
  <c r="N20" i="6" s="1"/>
  <c r="L3" i="6"/>
  <c r="L19" i="6" s="1"/>
  <c r="K3" i="6"/>
  <c r="K19" i="6" s="1"/>
  <c r="J3" i="6"/>
  <c r="J21" i="6" s="1"/>
  <c r="H3" i="6"/>
  <c r="H20" i="6" s="1"/>
  <c r="G3" i="6"/>
  <c r="G21" i="6" s="1"/>
  <c r="F3" i="6"/>
  <c r="F21" i="6" s="1"/>
  <c r="E3" i="6"/>
  <c r="D3" i="6"/>
  <c r="D21" i="6" s="1"/>
  <c r="C3" i="6"/>
  <c r="C20" i="6" s="1"/>
  <c r="B3" i="6"/>
  <c r="B19" i="6" s="1"/>
  <c r="P19" i="4" l="1"/>
  <c r="P21" i="4"/>
  <c r="O21" i="4"/>
  <c r="H21" i="2"/>
  <c r="N19" i="4"/>
  <c r="O19" i="4"/>
  <c r="N21" i="6"/>
  <c r="O21" i="6"/>
  <c r="P21" i="6"/>
  <c r="L19" i="4"/>
  <c r="L21" i="6"/>
  <c r="J20" i="6"/>
  <c r="L21" i="4"/>
  <c r="L20" i="2"/>
  <c r="L20" i="6"/>
  <c r="K20" i="6"/>
  <c r="H19" i="2"/>
  <c r="H20" i="4"/>
  <c r="G20" i="4"/>
  <c r="G21" i="2"/>
  <c r="F21" i="4"/>
  <c r="F19" i="6"/>
  <c r="F19" i="4"/>
  <c r="N20" i="2"/>
  <c r="J19" i="2"/>
  <c r="D20" i="2"/>
  <c r="O20" i="2"/>
  <c r="J21" i="2"/>
  <c r="K19" i="2"/>
  <c r="F20" i="2"/>
  <c r="P20" i="2"/>
  <c r="K21" i="2"/>
  <c r="B19" i="2"/>
  <c r="L19" i="2"/>
  <c r="N19" i="2"/>
  <c r="D19" i="2"/>
  <c r="O19" i="2"/>
  <c r="F19" i="2"/>
  <c r="P19" i="2"/>
  <c r="H21" i="6"/>
  <c r="J19" i="6"/>
  <c r="H19" i="6"/>
  <c r="N19" i="6"/>
  <c r="F20" i="6"/>
  <c r="O19" i="6"/>
  <c r="D19" i="6"/>
  <c r="D20" i="6"/>
  <c r="H19" i="4"/>
  <c r="J20" i="4"/>
  <c r="K20" i="4"/>
  <c r="J19" i="4"/>
  <c r="K19" i="4"/>
  <c r="I3" i="102"/>
  <c r="I3" i="4" l="1"/>
  <c r="I3" i="2"/>
  <c r="I3" i="6"/>
  <c r="I4" i="102"/>
  <c r="Q3" i="102" l="1"/>
  <c r="M3" i="102"/>
  <c r="E3" i="102"/>
  <c r="Q3" i="2" l="1"/>
  <c r="Q3" i="4"/>
  <c r="Q3" i="6"/>
  <c r="M4" i="102"/>
  <c r="M3" i="4"/>
  <c r="M3" i="6"/>
  <c r="M3" i="2"/>
  <c r="R3" i="102"/>
  <c r="R3" i="2" l="1"/>
  <c r="R3" i="6"/>
  <c r="R3" i="4"/>
  <c r="Q4" i="102" l="1"/>
  <c r="E4" i="102"/>
  <c r="T5" i="102"/>
  <c r="Q15" i="102" l="1"/>
  <c r="Q14" i="102"/>
  <c r="Q13" i="102"/>
  <c r="P8" i="8" l="1"/>
  <c r="O8" i="8"/>
  <c r="N8" i="8"/>
  <c r="M8" i="8"/>
  <c r="L8" i="8"/>
  <c r="K8" i="8"/>
  <c r="J8" i="8"/>
  <c r="I8" i="8"/>
  <c r="H8" i="8"/>
  <c r="G8" i="8"/>
  <c r="F8" i="8"/>
  <c r="E8" i="8"/>
  <c r="D8" i="8"/>
  <c r="C8" i="8"/>
  <c r="M7" i="8"/>
  <c r="I7" i="8"/>
  <c r="E7" i="8"/>
  <c r="M6" i="8"/>
  <c r="E6" i="8"/>
  <c r="M5" i="8"/>
  <c r="E5" i="8"/>
  <c r="M4" i="8"/>
  <c r="E4" i="8"/>
  <c r="D4" i="5" l="1"/>
  <c r="B4" i="5"/>
  <c r="L6" i="5" l="1"/>
  <c r="K6" i="5" l="1"/>
  <c r="F6" i="5" l="1"/>
  <c r="C6" i="5" l="1"/>
  <c r="B6" i="5" l="1"/>
  <c r="O6" i="5" l="1"/>
  <c r="G6" i="5" l="1"/>
  <c r="P4" i="5" l="1"/>
  <c r="O4" i="5"/>
  <c r="N4" i="5"/>
  <c r="L4" i="5"/>
  <c r="K4" i="5"/>
  <c r="D4" i="2" l="1"/>
  <c r="D13" i="2" s="1"/>
  <c r="B32" i="5" l="1"/>
  <c r="D25" i="5"/>
  <c r="D27" i="5" s="1"/>
  <c r="C25" i="5"/>
  <c r="C27" i="5" s="1"/>
  <c r="B25" i="5"/>
  <c r="B27" i="5" s="1"/>
  <c r="D21" i="5"/>
  <c r="C21" i="5"/>
  <c r="B21" i="5"/>
  <c r="F32" i="5"/>
  <c r="H25" i="5"/>
  <c r="H27" i="5" s="1"/>
  <c r="G25" i="5"/>
  <c r="G27" i="5" s="1"/>
  <c r="F25" i="5"/>
  <c r="F27" i="5" s="1"/>
  <c r="H21" i="5"/>
  <c r="G21" i="5"/>
  <c r="F21" i="5"/>
  <c r="J32" i="5"/>
  <c r="L25" i="5"/>
  <c r="L27" i="5" s="1"/>
  <c r="K25" i="5"/>
  <c r="K27" i="5" s="1"/>
  <c r="J25" i="5"/>
  <c r="J27" i="5" s="1"/>
  <c r="L21" i="5"/>
  <c r="K21" i="5"/>
  <c r="J21" i="5"/>
  <c r="N32" i="5"/>
  <c r="P25" i="5"/>
  <c r="P27" i="5" s="1"/>
  <c r="O25" i="5"/>
  <c r="O27" i="5" s="1"/>
  <c r="N25" i="5"/>
  <c r="N27" i="5" s="1"/>
  <c r="P21" i="5"/>
  <c r="O21" i="5"/>
  <c r="N21" i="5"/>
  <c r="G11" i="5" l="1"/>
  <c r="F4" i="6" l="1"/>
  <c r="F13" i="6" s="1"/>
  <c r="D4" i="6" l="1"/>
  <c r="D13" i="6" l="1"/>
  <c r="D3" i="70"/>
  <c r="N4" i="2"/>
  <c r="N13" i="2" s="1"/>
  <c r="C4" i="2"/>
  <c r="C13" i="2" s="1"/>
  <c r="N5" i="2" l="1"/>
  <c r="G4" i="2" l="1"/>
  <c r="G13" i="2" s="1"/>
  <c r="D6" i="5" l="1"/>
  <c r="F4" i="5" l="1"/>
  <c r="G4" i="5"/>
  <c r="H4" i="5"/>
  <c r="J6" i="5" l="1"/>
  <c r="J11" i="5"/>
  <c r="J4" i="4"/>
  <c r="J13" i="4" s="1"/>
  <c r="J4" i="2"/>
  <c r="J13" i="2" s="1"/>
  <c r="J4" i="6"/>
  <c r="J13" i="6" s="1"/>
  <c r="J4" i="5"/>
  <c r="C4" i="6"/>
  <c r="C13" i="6" s="1"/>
  <c r="B4" i="6"/>
  <c r="C4" i="5"/>
  <c r="C4" i="4"/>
  <c r="C13" i="4" s="1"/>
  <c r="P11" i="5"/>
  <c r="O11" i="5"/>
  <c r="L11" i="5"/>
  <c r="K11" i="5"/>
  <c r="H11" i="5"/>
  <c r="F11" i="5"/>
  <c r="D11" i="5"/>
  <c r="C11" i="5"/>
  <c r="B11" i="5"/>
  <c r="P4" i="4"/>
  <c r="P13" i="4" s="1"/>
  <c r="O4" i="4"/>
  <c r="O13" i="4" s="1"/>
  <c r="N4" i="4"/>
  <c r="N13" i="4" s="1"/>
  <c r="L4" i="4"/>
  <c r="L13" i="4" s="1"/>
  <c r="K4" i="4"/>
  <c r="K13" i="4" s="1"/>
  <c r="H4" i="4"/>
  <c r="H13" i="4" s="1"/>
  <c r="G4" i="4"/>
  <c r="G13" i="4" s="1"/>
  <c r="F4" i="4"/>
  <c r="F13" i="4" s="1"/>
  <c r="D4" i="4"/>
  <c r="D5" i="70" s="1"/>
  <c r="B4" i="4"/>
  <c r="B13" i="4" s="1"/>
  <c r="P4" i="2"/>
  <c r="P13" i="2" s="1"/>
  <c r="P4" i="6"/>
  <c r="P13" i="6" s="1"/>
  <c r="O4" i="6"/>
  <c r="O13" i="6" s="1"/>
  <c r="L4" i="6"/>
  <c r="L13" i="6" s="1"/>
  <c r="K4" i="6"/>
  <c r="K13" i="6" s="1"/>
  <c r="H4" i="6"/>
  <c r="H13" i="6" s="1"/>
  <c r="G4" i="6"/>
  <c r="G13" i="6" s="1"/>
  <c r="F4" i="2"/>
  <c r="F13" i="2" s="1"/>
  <c r="O4" i="2"/>
  <c r="O13" i="2" s="1"/>
  <c r="L4" i="2"/>
  <c r="L13" i="2" s="1"/>
  <c r="K4" i="2"/>
  <c r="K13" i="2" s="1"/>
  <c r="H4" i="2"/>
  <c r="H13" i="2" s="1"/>
  <c r="B4" i="2"/>
  <c r="B13" i="2" s="1"/>
  <c r="P6" i="5"/>
  <c r="H6" i="5"/>
  <c r="B7" i="5"/>
  <c r="B19" i="5" s="1"/>
  <c r="O3" i="70"/>
  <c r="F3" i="70"/>
  <c r="N11" i="5"/>
  <c r="N6" i="5"/>
  <c r="N7" i="5" s="1"/>
  <c r="N19" i="5" s="1"/>
  <c r="N4" i="6"/>
  <c r="N13" i="6" s="1"/>
  <c r="D13" i="4" l="1"/>
  <c r="D5" i="102"/>
  <c r="D10" i="102" s="1"/>
  <c r="B3" i="70"/>
  <c r="F5" i="70"/>
  <c r="F5" i="102" s="1"/>
  <c r="N3" i="70"/>
  <c r="J5" i="2"/>
  <c r="K5" i="2" s="1"/>
  <c r="G3" i="70"/>
  <c r="C3" i="70"/>
  <c r="H5" i="70"/>
  <c r="H5" i="102" s="1"/>
  <c r="H10" i="102" s="1"/>
  <c r="K5" i="70"/>
  <c r="K5" i="102" s="1"/>
  <c r="K10" i="102" s="1"/>
  <c r="L5" i="70"/>
  <c r="L5" i="102" s="1"/>
  <c r="L10" i="102" s="1"/>
  <c r="G5" i="70"/>
  <c r="G5" i="102" s="1"/>
  <c r="G10" i="102" s="1"/>
  <c r="O5" i="70"/>
  <c r="O5" i="102" s="1"/>
  <c r="O10" i="102" s="1"/>
  <c r="B13" i="6"/>
  <c r="B5" i="70"/>
  <c r="K3" i="70"/>
  <c r="C5" i="70"/>
  <c r="C5" i="102" s="1"/>
  <c r="C10" i="102" s="1"/>
  <c r="N5" i="70"/>
  <c r="N5" i="102" s="1"/>
  <c r="P5" i="70"/>
  <c r="P5" i="102" s="1"/>
  <c r="P10" i="102" s="1"/>
  <c r="L3" i="70"/>
  <c r="J3" i="70"/>
  <c r="P3" i="70"/>
  <c r="H3" i="70"/>
  <c r="J5" i="70"/>
  <c r="J5" i="102" s="1"/>
  <c r="B5" i="6"/>
  <c r="C5" i="6" s="1"/>
  <c r="J5" i="6"/>
  <c r="K5" i="6" s="1"/>
  <c r="B5" i="4"/>
  <c r="C5" i="4" s="1"/>
  <c r="D5" i="4" s="1"/>
  <c r="J5" i="4"/>
  <c r="F5" i="4"/>
  <c r="G5" i="4" s="1"/>
  <c r="N5" i="4"/>
  <c r="F12" i="5"/>
  <c r="G12" i="5" s="1"/>
  <c r="B12" i="5"/>
  <c r="B14" i="5" s="1"/>
  <c r="J12" i="5"/>
  <c r="K12" i="5" s="1"/>
  <c r="B5" i="2"/>
  <c r="E4" i="2"/>
  <c r="K8" i="5"/>
  <c r="J7" i="5"/>
  <c r="J19" i="5" s="1"/>
  <c r="H13" i="5"/>
  <c r="J5" i="5"/>
  <c r="J13" i="5"/>
  <c r="M4" i="4"/>
  <c r="I11" i="5"/>
  <c r="O13" i="5"/>
  <c r="I6" i="5"/>
  <c r="Q6" i="5"/>
  <c r="M11" i="5"/>
  <c r="M4" i="6"/>
  <c r="B5" i="5"/>
  <c r="B18" i="5" s="1"/>
  <c r="B20" i="5" s="1"/>
  <c r="B22" i="5" s="1"/>
  <c r="B23" i="5" s="1"/>
  <c r="B28" i="5" s="1"/>
  <c r="Q4" i="4"/>
  <c r="L13" i="5"/>
  <c r="I4" i="2"/>
  <c r="I4" i="4"/>
  <c r="F5" i="2"/>
  <c r="E4" i="6"/>
  <c r="E11" i="5"/>
  <c r="B13" i="5"/>
  <c r="C7" i="5"/>
  <c r="C19" i="5" s="1"/>
  <c r="E6" i="5"/>
  <c r="G13" i="5"/>
  <c r="P13" i="5"/>
  <c r="F7" i="5"/>
  <c r="F19" i="5" s="1"/>
  <c r="F13" i="5"/>
  <c r="K13" i="5"/>
  <c r="H8" i="5"/>
  <c r="D13" i="5"/>
  <c r="C13" i="5"/>
  <c r="M4" i="2"/>
  <c r="E4" i="4"/>
  <c r="O7" i="5"/>
  <c r="O19" i="5" s="1"/>
  <c r="O5" i="2"/>
  <c r="Q4" i="2"/>
  <c r="N12" i="5"/>
  <c r="Q11" i="5"/>
  <c r="M6" i="5"/>
  <c r="N13" i="5"/>
  <c r="D8" i="5"/>
  <c r="G8" i="5"/>
  <c r="C8" i="5"/>
  <c r="N5" i="6"/>
  <c r="F5" i="6"/>
  <c r="I4" i="6"/>
  <c r="Q4" i="6"/>
  <c r="F5" i="5"/>
  <c r="F18" i="5" s="1"/>
  <c r="F8" i="5"/>
  <c r="I4" i="5"/>
  <c r="L8" i="5"/>
  <c r="J10" i="102" l="1"/>
  <c r="M5" i="102"/>
  <c r="M10" i="102" s="1"/>
  <c r="B5" i="102"/>
  <c r="B11" i="6"/>
  <c r="I5" i="102"/>
  <c r="I10" i="102" s="1"/>
  <c r="F10" i="102"/>
  <c r="Q5" i="102"/>
  <c r="Q10" i="102" s="1"/>
  <c r="N10" i="102"/>
  <c r="B11" i="4"/>
  <c r="B11" i="2"/>
  <c r="F11" i="2"/>
  <c r="F11" i="4"/>
  <c r="D11" i="4"/>
  <c r="D11" i="2"/>
  <c r="J11" i="4"/>
  <c r="J12" i="4" s="1"/>
  <c r="J11" i="2"/>
  <c r="J12" i="2" s="1"/>
  <c r="O11" i="6"/>
  <c r="O11" i="4"/>
  <c r="O12" i="4" s="1"/>
  <c r="O11" i="2"/>
  <c r="O12" i="2" s="1"/>
  <c r="P11" i="6"/>
  <c r="P12" i="6" s="1"/>
  <c r="P11" i="2"/>
  <c r="P12" i="2" s="1"/>
  <c r="P11" i="4"/>
  <c r="P12" i="4" s="1"/>
  <c r="G11" i="4"/>
  <c r="G11" i="2"/>
  <c r="N11" i="6"/>
  <c r="N12" i="6" s="1"/>
  <c r="N11" i="4"/>
  <c r="N12" i="4" s="1"/>
  <c r="N11" i="2"/>
  <c r="N12" i="2" s="1"/>
  <c r="L11" i="6"/>
  <c r="L12" i="6" s="1"/>
  <c r="L11" i="4"/>
  <c r="L12" i="4" s="1"/>
  <c r="L11" i="2"/>
  <c r="L12" i="2" s="1"/>
  <c r="K11" i="6"/>
  <c r="K12" i="6" s="1"/>
  <c r="K11" i="4"/>
  <c r="K12" i="4" s="1"/>
  <c r="K11" i="2"/>
  <c r="K12" i="2" s="1"/>
  <c r="H11" i="2"/>
  <c r="H12" i="2" s="1"/>
  <c r="H11" i="4"/>
  <c r="H12" i="4" s="1"/>
  <c r="C11" i="4"/>
  <c r="C11" i="2"/>
  <c r="D11" i="6"/>
  <c r="J11" i="6"/>
  <c r="J12" i="6" s="1"/>
  <c r="G11" i="6"/>
  <c r="C11" i="6"/>
  <c r="F11" i="6"/>
  <c r="H11" i="6"/>
  <c r="H12" i="6" s="1"/>
  <c r="M7" i="5"/>
  <c r="E3" i="70"/>
  <c r="C12" i="5"/>
  <c r="D12" i="5" s="1"/>
  <c r="P7" i="70"/>
  <c r="Q3" i="70"/>
  <c r="I3" i="70"/>
  <c r="F20" i="5"/>
  <c r="F22" i="5" s="1"/>
  <c r="F23" i="5" s="1"/>
  <c r="F28" i="5" s="1"/>
  <c r="F7" i="8" s="1"/>
  <c r="R3" i="70"/>
  <c r="K5" i="5"/>
  <c r="K18" i="5" s="1"/>
  <c r="J18" i="5"/>
  <c r="J20" i="5" s="1"/>
  <c r="J22" i="5" s="1"/>
  <c r="J23" i="5" s="1"/>
  <c r="J28" i="5" s="1"/>
  <c r="J7" i="8" s="1"/>
  <c r="H5" i="4"/>
  <c r="K5" i="4"/>
  <c r="O5" i="4"/>
  <c r="M3" i="70"/>
  <c r="I5" i="70"/>
  <c r="C5" i="2"/>
  <c r="L12" i="5"/>
  <c r="J14" i="5"/>
  <c r="K7" i="5"/>
  <c r="K19" i="5" s="1"/>
  <c r="F14" i="5"/>
  <c r="H12" i="5"/>
  <c r="G5" i="2"/>
  <c r="J8" i="5"/>
  <c r="M4" i="5"/>
  <c r="E5" i="70"/>
  <c r="Q5" i="70"/>
  <c r="H7" i="70"/>
  <c r="J7" i="70"/>
  <c r="L5" i="6"/>
  <c r="L5" i="2"/>
  <c r="F9" i="5"/>
  <c r="E4" i="5"/>
  <c r="K7" i="70"/>
  <c r="B9" i="5"/>
  <c r="B10" i="5"/>
  <c r="C5" i="5"/>
  <c r="B8" i="5"/>
  <c r="B6" i="70"/>
  <c r="B4" i="70"/>
  <c r="R4" i="4"/>
  <c r="R4" i="2"/>
  <c r="R11" i="5"/>
  <c r="G7" i="5"/>
  <c r="G19" i="5" s="1"/>
  <c r="O12" i="5"/>
  <c r="D7" i="5"/>
  <c r="M5" i="70"/>
  <c r="N7" i="70"/>
  <c r="F7" i="70"/>
  <c r="O7" i="70"/>
  <c r="R6" i="5"/>
  <c r="D5" i="6"/>
  <c r="P7" i="5"/>
  <c r="N30" i="5" s="1"/>
  <c r="P5" i="2"/>
  <c r="R4" i="6"/>
  <c r="D7" i="70"/>
  <c r="N14" i="5"/>
  <c r="B7" i="70"/>
  <c r="C7" i="70"/>
  <c r="G5" i="6"/>
  <c r="L7" i="70"/>
  <c r="G7" i="70"/>
  <c r="R5" i="70"/>
  <c r="O5" i="6"/>
  <c r="F10" i="5"/>
  <c r="G5" i="5"/>
  <c r="G18" i="5" s="1"/>
  <c r="J10" i="5"/>
  <c r="J9" i="5"/>
  <c r="I12" i="2" l="1"/>
  <c r="I12" i="4"/>
  <c r="I12" i="6"/>
  <c r="F9" i="4"/>
  <c r="F10" i="4" s="1"/>
  <c r="F15" i="4" s="1"/>
  <c r="I11" i="4"/>
  <c r="F9" i="2"/>
  <c r="F10" i="2" s="1"/>
  <c r="F15" i="2" s="1"/>
  <c r="I11" i="2"/>
  <c r="F9" i="6"/>
  <c r="F10" i="6" s="1"/>
  <c r="F15" i="6" s="1"/>
  <c r="I11" i="6"/>
  <c r="D9" i="6"/>
  <c r="D10" i="6" s="1"/>
  <c r="D15" i="6" s="1"/>
  <c r="D14" i="6"/>
  <c r="P9" i="6"/>
  <c r="P10" i="6" s="1"/>
  <c r="P15" i="6" s="1"/>
  <c r="N9" i="6"/>
  <c r="N10" i="6" s="1"/>
  <c r="N15" i="6" s="1"/>
  <c r="O9" i="6"/>
  <c r="O10" i="6" s="1"/>
  <c r="O15" i="6" s="1"/>
  <c r="B14" i="6"/>
  <c r="B16" i="6" s="1"/>
  <c r="O14" i="6"/>
  <c r="O16" i="6" s="1"/>
  <c r="B6" i="102"/>
  <c r="C6" i="102" s="1"/>
  <c r="D6" i="102" s="1"/>
  <c r="F6" i="102" s="1"/>
  <c r="B10" i="102"/>
  <c r="L14" i="6"/>
  <c r="L16" i="6" s="1"/>
  <c r="L9" i="6"/>
  <c r="L10" i="6" s="1"/>
  <c r="L15" i="6" s="1"/>
  <c r="K14" i="6"/>
  <c r="K16" i="6" s="1"/>
  <c r="K9" i="6"/>
  <c r="K10" i="6" s="1"/>
  <c r="K15" i="6" s="1"/>
  <c r="E5" i="102"/>
  <c r="E10" i="102" s="1"/>
  <c r="R5" i="102"/>
  <c r="R10" i="102" s="1"/>
  <c r="P14" i="6"/>
  <c r="P16" i="6" s="1"/>
  <c r="K9" i="2"/>
  <c r="K10" i="2" s="1"/>
  <c r="K15" i="2" s="1"/>
  <c r="K14" i="2"/>
  <c r="K16" i="2" s="1"/>
  <c r="K9" i="4"/>
  <c r="K10" i="4" s="1"/>
  <c r="K15" i="4" s="1"/>
  <c r="K14" i="4"/>
  <c r="K16" i="4" s="1"/>
  <c r="G9" i="2"/>
  <c r="G10" i="2" s="1"/>
  <c r="G15" i="2" s="1"/>
  <c r="G14" i="2"/>
  <c r="G16" i="2" s="1"/>
  <c r="J9" i="2"/>
  <c r="J10" i="2" s="1"/>
  <c r="J15" i="2" s="1"/>
  <c r="J14" i="2"/>
  <c r="J16" i="2" s="1"/>
  <c r="N14" i="6"/>
  <c r="G9" i="4"/>
  <c r="G10" i="4" s="1"/>
  <c r="G15" i="4" s="1"/>
  <c r="G14" i="4"/>
  <c r="G16" i="4" s="1"/>
  <c r="J9" i="4"/>
  <c r="J10" i="4" s="1"/>
  <c r="J15" i="4" s="1"/>
  <c r="J14" i="4"/>
  <c r="J16" i="4" s="1"/>
  <c r="B14" i="4"/>
  <c r="B16" i="4" s="1"/>
  <c r="B9" i="4"/>
  <c r="B10" i="4" s="1"/>
  <c r="B15" i="4" s="1"/>
  <c r="L14" i="2"/>
  <c r="L16" i="2" s="1"/>
  <c r="L9" i="2"/>
  <c r="L10" i="2" s="1"/>
  <c r="L15" i="2" s="1"/>
  <c r="P9" i="4"/>
  <c r="P10" i="4" s="1"/>
  <c r="P15" i="4" s="1"/>
  <c r="P14" i="4"/>
  <c r="P16" i="4" s="1"/>
  <c r="D9" i="2"/>
  <c r="D10" i="2" s="1"/>
  <c r="D15" i="2" s="1"/>
  <c r="D14" i="2"/>
  <c r="D16" i="2" s="1"/>
  <c r="P9" i="2"/>
  <c r="P10" i="2" s="1"/>
  <c r="P15" i="2" s="1"/>
  <c r="P14" i="2"/>
  <c r="P16" i="2" s="1"/>
  <c r="L14" i="4"/>
  <c r="L16" i="4" s="1"/>
  <c r="L9" i="4"/>
  <c r="L10" i="4" s="1"/>
  <c r="L15" i="4" s="1"/>
  <c r="D9" i="4"/>
  <c r="D10" i="4" s="1"/>
  <c r="D15" i="4" s="1"/>
  <c r="D14" i="4"/>
  <c r="D16" i="4" s="1"/>
  <c r="H9" i="4"/>
  <c r="H10" i="4" s="1"/>
  <c r="H15" i="4" s="1"/>
  <c r="H14" i="4"/>
  <c r="H16" i="4" s="1"/>
  <c r="N9" i="2"/>
  <c r="N10" i="2" s="1"/>
  <c r="N15" i="2" s="1"/>
  <c r="N14" i="2"/>
  <c r="N16" i="2" s="1"/>
  <c r="O9" i="2"/>
  <c r="O10" i="2" s="1"/>
  <c r="O15" i="2" s="1"/>
  <c r="O14" i="2"/>
  <c r="O16" i="2" s="1"/>
  <c r="F14" i="4"/>
  <c r="F16" i="4" s="1"/>
  <c r="H14" i="2"/>
  <c r="H16" i="2" s="1"/>
  <c r="H9" i="2"/>
  <c r="H10" i="2" s="1"/>
  <c r="H15" i="2" s="1"/>
  <c r="N9" i="4"/>
  <c r="N10" i="4" s="1"/>
  <c r="N15" i="4" s="1"/>
  <c r="N14" i="4"/>
  <c r="N16" i="4" s="1"/>
  <c r="O9" i="4"/>
  <c r="O10" i="4" s="1"/>
  <c r="O15" i="4" s="1"/>
  <c r="O14" i="4"/>
  <c r="O16" i="4" s="1"/>
  <c r="F14" i="2"/>
  <c r="F16" i="2" s="1"/>
  <c r="B14" i="2"/>
  <c r="B16" i="2" s="1"/>
  <c r="B9" i="2"/>
  <c r="C9" i="2"/>
  <c r="C10" i="2" s="1"/>
  <c r="C15" i="2" s="1"/>
  <c r="C14" i="2"/>
  <c r="C16" i="2" s="1"/>
  <c r="C9" i="4"/>
  <c r="C10" i="4" s="1"/>
  <c r="C15" i="4" s="1"/>
  <c r="C14" i="4"/>
  <c r="C16" i="4" s="1"/>
  <c r="D16" i="6"/>
  <c r="J9" i="6"/>
  <c r="J10" i="6" s="1"/>
  <c r="J15" i="6" s="1"/>
  <c r="J14" i="6"/>
  <c r="J16" i="6" s="1"/>
  <c r="H9" i="6"/>
  <c r="H10" i="6" s="1"/>
  <c r="H15" i="6" s="1"/>
  <c r="H14" i="6"/>
  <c r="H16" i="6" s="1"/>
  <c r="C9" i="6"/>
  <c r="C14" i="6"/>
  <c r="C16" i="6" s="1"/>
  <c r="G9" i="6"/>
  <c r="G10" i="6" s="1"/>
  <c r="G15" i="6" s="1"/>
  <c r="G14" i="6"/>
  <c r="G16" i="6" s="1"/>
  <c r="F14" i="6"/>
  <c r="F16" i="6" s="1"/>
  <c r="B9" i="6"/>
  <c r="B10" i="6" s="1"/>
  <c r="B15" i="6" s="1"/>
  <c r="C14" i="5"/>
  <c r="G20" i="5"/>
  <c r="G22" i="5" s="1"/>
  <c r="G23" i="5" s="1"/>
  <c r="G28" i="5" s="1"/>
  <c r="G7" i="8" s="1"/>
  <c r="K20" i="5"/>
  <c r="K22" i="5" s="1"/>
  <c r="K23" i="5" s="1"/>
  <c r="K28" i="5" s="1"/>
  <c r="K7" i="8" s="1"/>
  <c r="P19" i="5"/>
  <c r="D19" i="5"/>
  <c r="B30" i="5"/>
  <c r="L5" i="5"/>
  <c r="J29" i="5" s="1"/>
  <c r="C10" i="5"/>
  <c r="C18" i="5"/>
  <c r="C20" i="5" s="1"/>
  <c r="C22" i="5" s="1"/>
  <c r="C23" i="5" s="1"/>
  <c r="C28" i="5" s="1"/>
  <c r="C7" i="8" s="1"/>
  <c r="L5" i="4"/>
  <c r="P5" i="4"/>
  <c r="B7" i="8"/>
  <c r="K9" i="5"/>
  <c r="H5" i="2"/>
  <c r="D5" i="2"/>
  <c r="C4" i="70"/>
  <c r="B8" i="8"/>
  <c r="L7" i="5"/>
  <c r="K14" i="5"/>
  <c r="K10" i="5"/>
  <c r="P12" i="5"/>
  <c r="O14" i="5"/>
  <c r="C9" i="5"/>
  <c r="D5" i="5"/>
  <c r="C6" i="70"/>
  <c r="B8" i="70"/>
  <c r="H5" i="5"/>
  <c r="D14" i="5"/>
  <c r="H7" i="5"/>
  <c r="G14" i="5"/>
  <c r="P5" i="6"/>
  <c r="H5" i="6"/>
  <c r="G10" i="5"/>
  <c r="G9" i="5"/>
  <c r="L17" i="6" l="1"/>
  <c r="P17" i="6"/>
  <c r="P4" i="8" s="1"/>
  <c r="K17" i="6"/>
  <c r="K4" i="8" s="1"/>
  <c r="O17" i="6"/>
  <c r="O4" i="8" s="1"/>
  <c r="N16" i="6"/>
  <c r="N17" i="6" s="1"/>
  <c r="N4" i="8" s="1"/>
  <c r="N9" i="8" s="1"/>
  <c r="F7" i="102"/>
  <c r="G6" i="102"/>
  <c r="B10" i="2"/>
  <c r="B15" i="2" s="1"/>
  <c r="B17" i="2" s="1"/>
  <c r="B5" i="8" s="1"/>
  <c r="C10" i="6"/>
  <c r="C15" i="6" s="1"/>
  <c r="C17" i="6" s="1"/>
  <c r="C4" i="8" s="1"/>
  <c r="O17" i="4"/>
  <c r="O6" i="8" s="1"/>
  <c r="O17" i="2"/>
  <c r="O5" i="8" s="1"/>
  <c r="C17" i="4"/>
  <c r="C6" i="8" s="1"/>
  <c r="F17" i="2"/>
  <c r="F5" i="8" s="1"/>
  <c r="F17" i="4"/>
  <c r="F6" i="8" s="1"/>
  <c r="D17" i="4"/>
  <c r="D6" i="8" s="1"/>
  <c r="N17" i="4"/>
  <c r="N6" i="8" s="1"/>
  <c r="N17" i="2"/>
  <c r="N5" i="8" s="1"/>
  <c r="P17" i="2"/>
  <c r="P5" i="8" s="1"/>
  <c r="B17" i="4"/>
  <c r="B6" i="8" s="1"/>
  <c r="G17" i="2"/>
  <c r="G5" i="8" s="1"/>
  <c r="P17" i="4"/>
  <c r="P6" i="8" s="1"/>
  <c r="G17" i="4"/>
  <c r="G6" i="8" s="1"/>
  <c r="K17" i="2"/>
  <c r="K5" i="8" s="1"/>
  <c r="H17" i="4"/>
  <c r="D17" i="2"/>
  <c r="D5" i="8" s="1"/>
  <c r="J17" i="4"/>
  <c r="J6" i="8" s="1"/>
  <c r="L17" i="4"/>
  <c r="L6" i="8" s="1"/>
  <c r="L17" i="2"/>
  <c r="L5" i="8" s="1"/>
  <c r="J17" i="2"/>
  <c r="J5" i="8" s="1"/>
  <c r="H17" i="2"/>
  <c r="K17" i="4"/>
  <c r="K6" i="8" s="1"/>
  <c r="L4" i="8"/>
  <c r="L9" i="8" s="1"/>
  <c r="C17" i="2"/>
  <c r="C5" i="8" s="1"/>
  <c r="J17" i="6"/>
  <c r="G17" i="6"/>
  <c r="D17" i="6"/>
  <c r="F17" i="6"/>
  <c r="H17" i="6"/>
  <c r="I17" i="6" s="1"/>
  <c r="B17" i="6"/>
  <c r="F15" i="8"/>
  <c r="L18" i="5"/>
  <c r="D4" i="70"/>
  <c r="J30" i="5"/>
  <c r="J31" i="5" s="1"/>
  <c r="J33" i="5" s="1"/>
  <c r="J34" i="5" s="1"/>
  <c r="J16" i="8" s="1"/>
  <c r="L19" i="5"/>
  <c r="F30" i="5"/>
  <c r="H19" i="5"/>
  <c r="D18" i="5"/>
  <c r="D20" i="5" s="1"/>
  <c r="D22" i="5" s="1"/>
  <c r="D23" i="5" s="1"/>
  <c r="D28" i="5" s="1"/>
  <c r="D7" i="8" s="1"/>
  <c r="B29" i="5"/>
  <c r="B31" i="5" s="1"/>
  <c r="B33" i="5" s="1"/>
  <c r="B34" i="5" s="1"/>
  <c r="H18" i="5"/>
  <c r="F29" i="5"/>
  <c r="F14" i="8"/>
  <c r="D6" i="70"/>
  <c r="L9" i="5"/>
  <c r="L14" i="5"/>
  <c r="L10" i="5"/>
  <c r="D9" i="5"/>
  <c r="P14" i="5"/>
  <c r="H9" i="5"/>
  <c r="D10" i="5"/>
  <c r="C8" i="70"/>
  <c r="H14" i="5"/>
  <c r="H10" i="5"/>
  <c r="P9" i="8" l="1"/>
  <c r="O9" i="8"/>
  <c r="K9" i="8"/>
  <c r="H6" i="8"/>
  <c r="I17" i="4"/>
  <c r="H5" i="8"/>
  <c r="I17" i="2"/>
  <c r="H6" i="102"/>
  <c r="G7" i="102"/>
  <c r="H4" i="8"/>
  <c r="H9" i="8" s="1"/>
  <c r="F4" i="8"/>
  <c r="F9" i="8" s="1"/>
  <c r="J4" i="8"/>
  <c r="J9" i="8" s="1"/>
  <c r="D4" i="8"/>
  <c r="D9" i="8" s="1"/>
  <c r="G4" i="8"/>
  <c r="G9" i="8" s="1"/>
  <c r="C9" i="8"/>
  <c r="B4" i="8"/>
  <c r="B9" i="8" s="1"/>
  <c r="L20" i="5"/>
  <c r="L22" i="5" s="1"/>
  <c r="L23" i="5" s="1"/>
  <c r="L28" i="5" s="1"/>
  <c r="L7" i="8" s="1"/>
  <c r="H20" i="5"/>
  <c r="H22" i="5" s="1"/>
  <c r="H23" i="5" s="1"/>
  <c r="H28" i="5" s="1"/>
  <c r="H7" i="8" s="1"/>
  <c r="J15" i="8"/>
  <c r="F31" i="5"/>
  <c r="F33" i="5" s="1"/>
  <c r="F34" i="5" s="1"/>
  <c r="F16" i="8" s="1"/>
  <c r="B15" i="8"/>
  <c r="F6" i="70"/>
  <c r="J17" i="8"/>
  <c r="F17" i="8"/>
  <c r="F13" i="8"/>
  <c r="J13" i="8"/>
  <c r="J14" i="8"/>
  <c r="B16" i="8"/>
  <c r="F4" i="70"/>
  <c r="D8" i="70"/>
  <c r="H7" i="102" l="1"/>
  <c r="J6" i="102"/>
  <c r="K6" i="102" s="1"/>
  <c r="L6" i="102" s="1"/>
  <c r="N6" i="102" s="1"/>
  <c r="O6" i="102" s="1"/>
  <c r="P6" i="102" s="1"/>
  <c r="B13" i="8"/>
  <c r="G6" i="70"/>
  <c r="B14" i="8"/>
  <c r="B17" i="8"/>
  <c r="F8" i="70"/>
  <c r="G4" i="70"/>
  <c r="H4" i="70" l="1"/>
  <c r="H6" i="70"/>
  <c r="G8" i="70"/>
  <c r="J4" i="70" l="1"/>
  <c r="H8" i="70"/>
  <c r="J6" i="70"/>
  <c r="K4" i="70" l="1"/>
  <c r="J8" i="70"/>
  <c r="K6" i="70"/>
  <c r="L4" i="70" l="1"/>
  <c r="K8" i="70"/>
  <c r="L6" i="70"/>
  <c r="N4" i="70" l="1"/>
  <c r="L8" i="70"/>
  <c r="N6" i="70"/>
  <c r="O4" i="70" l="1"/>
  <c r="N8" i="70"/>
  <c r="O6" i="70"/>
  <c r="P4" i="70" l="1"/>
  <c r="O8" i="70"/>
  <c r="P6" i="70"/>
  <c r="N8" i="5" l="1"/>
  <c r="P8" i="5"/>
  <c r="O8" i="5"/>
  <c r="R3" i="5" l="1"/>
  <c r="Q4" i="5"/>
  <c r="R4" i="5" s="1"/>
  <c r="N5" i="5"/>
  <c r="R7" i="5" l="1"/>
  <c r="R8" i="5" s="1"/>
  <c r="R5" i="5"/>
  <c r="O5" i="5"/>
  <c r="O18" i="5" s="1"/>
  <c r="O20" i="5" s="1"/>
  <c r="O22" i="5" s="1"/>
  <c r="O23" i="5" s="1"/>
  <c r="O28" i="5" s="1"/>
  <c r="O7" i="8" s="1"/>
  <c r="N18" i="5"/>
  <c r="N20" i="5" s="1"/>
  <c r="N22" i="5" s="1"/>
  <c r="N23" i="5" s="1"/>
  <c r="N28" i="5" s="1"/>
  <c r="N7" i="8" s="1"/>
  <c r="N10" i="5"/>
  <c r="N9" i="5"/>
  <c r="O10" i="5" l="1"/>
  <c r="O9" i="5"/>
  <c r="P5" i="5"/>
  <c r="N29" i="5" s="1"/>
  <c r="N31" i="5" s="1"/>
  <c r="N33" i="5" s="1"/>
  <c r="N34" i="5" s="1"/>
  <c r="N16" i="8" s="1"/>
  <c r="N17" i="8"/>
  <c r="P9" i="5" l="1"/>
  <c r="P18" i="5"/>
  <c r="P20" i="5" s="1"/>
  <c r="P22" i="5" s="1"/>
  <c r="P23" i="5" s="1"/>
  <c r="P28" i="5" s="1"/>
  <c r="P7" i="8" s="1"/>
  <c r="P10" i="5"/>
  <c r="N15" i="8"/>
  <c r="N13" i="8"/>
  <c r="C8" i="102" l="1"/>
  <c r="B8" i="102"/>
  <c r="D8" i="102"/>
  <c r="F8" i="102"/>
  <c r="G8" i="102"/>
  <c r="H8" i="102"/>
  <c r="J8" i="102"/>
  <c r="K8" i="102"/>
  <c r="L8" i="102"/>
  <c r="N8" i="102"/>
  <c r="O8" i="102"/>
  <c r="P8" i="102"/>
  <c r="N14" i="8"/>
  <c r="G9" i="102" l="1"/>
  <c r="C9" i="102"/>
  <c r="D9" i="102"/>
  <c r="F9" i="102"/>
  <c r="B9" i="102"/>
  <c r="H9" i="102"/>
  <c r="J9" i="102"/>
  <c r="K9" i="102"/>
  <c r="L9" i="102"/>
  <c r="N9" i="102"/>
  <c r="O9" i="102"/>
  <c r="P9" i="102"/>
  <c r="B7" i="102"/>
  <c r="D7" i="102"/>
  <c r="C7" i="102"/>
  <c r="J7" i="102"/>
  <c r="K7" i="102"/>
  <c r="L7" i="102"/>
  <c r="N7" i="102"/>
  <c r="O7" i="102"/>
  <c r="P7" i="102"/>
</calcChain>
</file>

<file path=xl/comments1.xml><?xml version="1.0" encoding="utf-8"?>
<comments xmlns="http://schemas.openxmlformats.org/spreadsheetml/2006/main">
  <authors>
    <author>Katarzyna O.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</commentList>
</comments>
</file>

<file path=xl/sharedStrings.xml><?xml version="1.0" encoding="utf-8"?>
<sst xmlns="http://schemas.openxmlformats.org/spreadsheetml/2006/main" count="454" uniqueCount="138">
  <si>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</si>
  <si>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</si>
  <si>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</si>
  <si>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</si>
  <si>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</si>
  <si>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</si>
  <si>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</si>
  <si>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</si>
  <si>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</si>
  <si>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</si>
  <si>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</si>
  <si>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</si>
  <si>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</si>
  <si>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</si>
  <si>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</si>
  <si>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</si>
  <si>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</si>
  <si>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</si>
  <si>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</si>
  <si>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</si>
  <si>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</si>
  <si>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</si>
  <si>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</si>
  <si>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</si>
  <si>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PREMIE</t>
  </si>
  <si>
    <t>PREMIA MIESIĘCZNA</t>
  </si>
  <si>
    <t xml:space="preserve">STYCZEŃ </t>
  </si>
  <si>
    <t xml:space="preserve">LIPIEC </t>
  </si>
  <si>
    <t xml:space="preserve">SIERPIEŃ 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</si>
  <si>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</si>
  <si>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</si>
  <si>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</si>
  <si>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</si>
  <si>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</si>
  <si>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</si>
  <si>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</si>
  <si>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Miesięczna realizacja Planu Sprzedaży Obrót</t>
  </si>
  <si>
    <t>Sumaryczna realizacja planu sprzedaży Obrót</t>
  </si>
  <si>
    <t>Różnica wskaźnika Marża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</si>
  <si>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</si>
  <si>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</si>
  <si>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</si>
  <si>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</si>
  <si>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</si>
  <si>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Wysokość premii CRM</t>
  </si>
  <si>
    <t xml:space="preserve">Wysokość premii Wskaźnik Sprzedaży Marża 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</si>
  <si>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</si>
  <si>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</si>
  <si>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</si>
  <si>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</si>
  <si>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</si>
  <si>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</si>
  <si>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</si>
  <si>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</si>
  <si>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</si>
  <si>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</si>
  <si>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</si>
  <si>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</si>
  <si>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</si>
  <si>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Marża</t>
  </si>
  <si>
    <t>KW I</t>
  </si>
  <si>
    <t xml:space="preserve">Wskaźnik Premia Kwartalna Marża </t>
  </si>
  <si>
    <t>KW II</t>
  </si>
  <si>
    <t>KW III</t>
  </si>
  <si>
    <t>KW IV</t>
  </si>
  <si>
    <t>suma ROK</t>
  </si>
  <si>
    <t>I KW</t>
  </si>
  <si>
    <t>Realizacja CEL</t>
  </si>
  <si>
    <t xml:space="preserve"> </t>
  </si>
  <si>
    <t>Piotr Lasia</t>
  </si>
  <si>
    <t>brak opiekuna</t>
  </si>
  <si>
    <t>Ilość</t>
  </si>
  <si>
    <t>Netto</t>
  </si>
  <si>
    <t>Koszt</t>
  </si>
  <si>
    <t>Zysk</t>
  </si>
  <si>
    <t>Miesięczny Obrót</t>
  </si>
  <si>
    <t>Sumaryczny Obrót</t>
  </si>
  <si>
    <t>-</t>
  </si>
  <si>
    <t>II KW</t>
  </si>
  <si>
    <t>Wysokość % Marży miesięcznej</t>
  </si>
  <si>
    <t>Wysokość % Marży sumarycznej</t>
  </si>
  <si>
    <t>III KW</t>
  </si>
  <si>
    <t>IV KW</t>
  </si>
  <si>
    <t>PREMIA DODATKOWA</t>
  </si>
  <si>
    <t>PLANY SPRZEDAŻY 2025</t>
  </si>
  <si>
    <t>Pracownik</t>
  </si>
  <si>
    <t>Grupa</t>
  </si>
  <si>
    <t>Towar</t>
  </si>
  <si>
    <t>Jm</t>
  </si>
  <si>
    <t>Brutto</t>
  </si>
  <si>
    <t>(Razem sprzedaż)</t>
  </si>
  <si>
    <t>Kamil Milewski</t>
  </si>
  <si>
    <t>Katarzyna Kucharzyk</t>
  </si>
  <si>
    <t>Paweł Młynarski</t>
  </si>
  <si>
    <t>Miesięczna realizacja Marża</t>
  </si>
  <si>
    <t>Sumaryczna realizacja Marża</t>
  </si>
  <si>
    <t>REALIZACJA</t>
  </si>
  <si>
    <t>Wysokość premii wskaźnik Obrót %</t>
  </si>
  <si>
    <t>Plan Sprzedaży</t>
  </si>
  <si>
    <t>Średnia miesięczna</t>
  </si>
  <si>
    <t>Mnożnik kwoty bazowej</t>
  </si>
  <si>
    <t>Kwota bazowa za dany miesiąc</t>
  </si>
  <si>
    <t>PREMIA MIESIĘCZNA BOK</t>
  </si>
  <si>
    <t>0 - 79,99%; 0</t>
  </si>
  <si>
    <t>80,00 - 89,99 %; 0,5</t>
  </si>
  <si>
    <t>90,00 - 94,99 %; 0,75</t>
  </si>
  <si>
    <t>95,00 % i więcej; 1</t>
  </si>
  <si>
    <t>Indywidualny Sumaryczny Obrót</t>
  </si>
  <si>
    <t>Indywidualny Miesięczny Obrót</t>
  </si>
  <si>
    <t>0 - 14,99%; 0</t>
  </si>
  <si>
    <t>15,00 - 32,99 %; 0,5</t>
  </si>
  <si>
    <t>Wysokość zrealizowania PSO; Mnożnik kwoty bazowej na dany rok</t>
  </si>
  <si>
    <t>Premia miesięczna stanowi kwotę brutto i wypłacana jest w z wynagrodzeniem za miesiąc następujący po miesiącu, za który jest
naliczana (tzn. premia miesięczna za styczeń zostanie przesłana z wynagrodzeniem zasadniczym za luty, itd.).</t>
  </si>
  <si>
    <t>Wysokość indywidualnej premii miesięcznej stanowi maksymalnie 20% kwoty bazowej na dany miesiąc</t>
  </si>
  <si>
    <t>Poziom % indywidualnego obrotu miesięcznego w sumarycznym obrocie miesięcznym firmy; Mnożnik kwoty bazowej bazowej na dany miesiąc</t>
  </si>
  <si>
    <t>Wysokość ustalonej kwoty bazowej na dany okres</t>
  </si>
  <si>
    <t>KWOTA BAZOWA na dany rok - wysokość kwoty bazowej ustalona jest na dany okres i uzależniona od Planu Sprzedaży Obrót Firmy</t>
  </si>
  <si>
    <t>Plan Sprzedaży Obrót</t>
  </si>
  <si>
    <t>Średni kwartalny Plan Sprzedaży Obrót</t>
  </si>
  <si>
    <t>66,00 % i więcej; 1</t>
  </si>
  <si>
    <t>33,00 - 65,99 %; 0,75</t>
  </si>
  <si>
    <t>PROGI</t>
  </si>
  <si>
    <t>Poziom % realizacji Planu Sprzedaży Obrót</t>
  </si>
  <si>
    <t>KWOTA BAZOWA na dany miesiąc - wysokość kwoty bazowej na dany miesiąc uzależniona jest od procentowej, miesięcznej realizacji Planu Sprzedaży Obrót i podlega ocenie wg poniższej tabeli.</t>
  </si>
  <si>
    <t>Indywidualny Obrót miesięczny</t>
  </si>
  <si>
    <t>Mnożnik premii miesięcznej wskaźnika Obrót %</t>
  </si>
  <si>
    <t>Premia miesięczna za wskaźnik Obrót %</t>
  </si>
  <si>
    <t>Obrót miesięczny</t>
  </si>
  <si>
    <t>Wskaźnik % Obrotu miesięcznego</t>
  </si>
  <si>
    <t>Kwota bazowa na dany miesiąc</t>
  </si>
  <si>
    <t>Kwota bazowa na dany okres</t>
  </si>
  <si>
    <t>Udział % Obrotu miesięcznego</t>
  </si>
  <si>
    <t>min 95% PSO</t>
  </si>
  <si>
    <t>min 90% PSO</t>
  </si>
  <si>
    <t>min 80% PSO</t>
  </si>
  <si>
    <t>Plan Sprzedaży Obrót miesięczny</t>
  </si>
  <si>
    <t>Wysokość indywidualnej premii miesięcznej uzależniona jest od % udziału indywidualnego obrotu z wystawionych w danym miesiącu faktur przez pracownika BOK w sumarycznym obrocie firmy i podlega ocene wg poniżych wskaźników.</t>
  </si>
  <si>
    <t>korekta PSO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</si>
</sst>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0.0%"/>
  </numFmts>
  <fonts count="36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23"/>
      <name val="Arial"/>
      <family val="2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b/>
      <sz val="10"/>
      <color indexed="23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8"/>
      <color indexed="5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8"/>
      <color rgb="FFFF0000"/>
      <name val="Arial"/>
      <family val="2"/>
    </font>
    <font>
      <sz val="10"/>
      <name val="Arial"/>
      <charset val="238"/>
    </font>
    <font>
      <b/>
      <sz val="8"/>
      <color theme="0" tint="-0.49998474074526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sz val="8"/>
      <color rgb="FF00B050"/>
      <name val="Arial CE"/>
      <charset val="238"/>
    </font>
    <font>
      <sz val="11"/>
      <color rgb="FF00B050"/>
      <name val="Calibri"/>
      <family val="2"/>
      <charset val="238"/>
    </font>
    <font>
      <b/>
      <sz val="10"/>
      <color rgb="FF0070C0"/>
      <name val="Arial CE"/>
      <charset val="238"/>
    </font>
    <font>
      <b/>
      <sz val="8"/>
      <color rgb="FF0070C0"/>
      <name val="Arial CE"/>
      <charset val="238"/>
    </font>
    <font>
      <sz val="8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8"/>
      <name val="Arial"/>
      <family val="2"/>
    </font>
    <font>
      <sz val="9"/>
      <name val="Arial CE"/>
      <charset val="238"/>
    </font>
    <font>
      <b/>
      <sz val="9"/>
      <color indexed="10"/>
      <name val="Arial"/>
      <family val="2"/>
      <charset val="238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70C0"/>
      <name val="Arial CE"/>
      <charset val="238"/>
    </font>
    <font>
      <b/>
      <sz val="9"/>
      <color theme="4" tint="-0.249977111117893"/>
      <name val="Arial"/>
      <family val="2"/>
      <charset val="238"/>
    </font>
    <font>
      <b/>
      <sz val="9"/>
      <color indexed="17"/>
      <name val="Arial"/>
      <family val="2"/>
    </font>
    <font>
      <b/>
      <sz val="9"/>
      <color rgb="FF00B050"/>
      <name val="Arial"/>
      <family val="2"/>
      <charset val="238"/>
    </font>
    <font>
      <sz val="9"/>
      <color indexed="23"/>
      <name val="Arial"/>
      <family val="2"/>
    </font>
    <font>
      <b/>
      <sz val="9"/>
      <color indexed="23"/>
      <name val="Arial"/>
      <family val="2"/>
      <charset val="238"/>
    </font>
    <font>
      <b/>
      <sz val="9"/>
      <color indexed="55"/>
      <name val="Arial"/>
      <family val="2"/>
      <charset val="238"/>
    </font>
    <font>
      <b/>
      <sz val="9"/>
      <color theme="0" tint="-0.34998626667073579"/>
      <name val="Arial"/>
      <family val="2"/>
      <charset val="238"/>
    </font>
    <font>
      <sz val="9"/>
      <color indexed="63"/>
      <name val="Arial"/>
      <family val="2"/>
    </font>
    <font>
      <sz val="9"/>
      <color theme="0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theme="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  <charset val="238"/>
    </font>
    <font>
      <sz val="9"/>
      <color theme="1"/>
      <name val="Arial CE"/>
      <charset val="238"/>
    </font>
    <font>
      <b/>
      <sz val="9"/>
      <color rgb="FFFF0000"/>
      <name val="Arial CE"/>
      <charset val="238"/>
    </font>
    <font>
      <sz val="9"/>
      <color rgb="FFFF0000"/>
      <name val="Arial CE"/>
      <charset val="238"/>
    </font>
    <font>
      <b/>
      <sz val="8"/>
      <color rgb="FF00B050"/>
      <name val="Arial"/>
      <family val="2"/>
    </font>
    <font>
      <b/>
      <sz val="8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8"/>
      <color rgb="FFFF0000"/>
      <name val="Arial CE"/>
      <charset val="238"/>
    </font>
    <font>
      <b/>
      <sz val="8"/>
      <color rgb="FF00B050"/>
      <name val="Arial CE"/>
      <charset val="238"/>
    </font>
    <font>
      <sz val="8"/>
      <color rgb="FFFF0000"/>
      <name val="Arial"/>
      <family val="2"/>
    </font>
    <font>
      <sz val="8"/>
      <color rgb="FFFF000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 CE"/>
      <family val="2"/>
      <charset val="238"/>
    </font>
    <font>
      <b/>
      <sz val="8"/>
      <color theme="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6715">
    <xf numFmtId="0" fontId="0" fillId="0" borderId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4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5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6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7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8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9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0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1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2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3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4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6" fillId="15" borderId="0" applyNumberFormat="0" applyBorder="0" applyAlignment="0" applyProtection="0"/>
    <xf numFmtId="0" fontId="257" fillId="16" borderId="0" applyNumberFormat="0" applyBorder="0" applyAlignment="0" applyProtection="0"/>
    <xf numFmtId="0" fontId="257" fillId="17" borderId="0" applyNumberFormat="0" applyBorder="0" applyAlignment="0" applyProtection="0"/>
    <xf numFmtId="0" fontId="257" fillId="18" borderId="0" applyNumberFormat="0" applyBorder="0" applyAlignment="0" applyProtection="0"/>
    <xf numFmtId="0" fontId="257" fillId="19" borderId="0" applyNumberFormat="0" applyBorder="0" applyAlignment="0" applyProtection="0"/>
    <xf numFmtId="0" fontId="257" fillId="20" borderId="0" applyNumberFormat="0" applyBorder="0" applyAlignment="0" applyProtection="0"/>
    <xf numFmtId="0" fontId="257" fillId="21" borderId="0" applyNumberFormat="0" applyBorder="0" applyAlignment="0" applyProtection="0"/>
    <xf numFmtId="0" fontId="257" fillId="22" borderId="0" applyNumberFormat="0" applyBorder="0" applyAlignment="0" applyProtection="0"/>
    <xf numFmtId="0" fontId="257" fillId="23" borderId="0" applyNumberFormat="0" applyBorder="0" applyAlignment="0" applyProtection="0"/>
    <xf numFmtId="0" fontId="257" fillId="24" borderId="0" applyNumberFormat="0" applyBorder="0" applyAlignment="0" applyProtection="0"/>
    <xf numFmtId="0" fontId="257" fillId="25" borderId="0" applyNumberFormat="0" applyBorder="0" applyAlignment="0" applyProtection="0"/>
    <xf numFmtId="0" fontId="257" fillId="26" borderId="0" applyNumberFormat="0" applyBorder="0" applyAlignment="0" applyProtection="0"/>
    <xf numFmtId="0" fontId="257" fillId="27" borderId="0" applyNumberFormat="0" applyBorder="0" applyAlignment="0" applyProtection="0"/>
    <xf numFmtId="0" fontId="258" fillId="28" borderId="18" applyNumberFormat="0" applyAlignment="0" applyProtection="0"/>
    <xf numFmtId="0" fontId="259" fillId="29" borderId="19" applyNumberFormat="0" applyAlignment="0" applyProtection="0"/>
    <xf numFmtId="0" fontId="260" fillId="30" borderId="0" applyNumberFormat="0" applyBorder="0" applyAlignment="0" applyProtection="0"/>
    <xf numFmtId="43" fontId="205" fillId="0" borderId="0" applyFont="0" applyFill="0" applyBorder="0" applyAlignment="0" applyProtection="0"/>
    <xf numFmtId="0" fontId="261" fillId="0" borderId="20" applyNumberFormat="0" applyFill="0" applyAlignment="0" applyProtection="0"/>
    <xf numFmtId="0" fontId="262" fillId="31" borderId="21" applyNumberFormat="0" applyAlignment="0" applyProtection="0"/>
    <xf numFmtId="0" fontId="263" fillId="0" borderId="22" applyNumberFormat="0" applyFill="0" applyAlignment="0" applyProtection="0"/>
    <xf numFmtId="0" fontId="264" fillId="0" borderId="23" applyNumberFormat="0" applyFill="0" applyAlignment="0" applyProtection="0"/>
    <xf numFmtId="0" fontId="265" fillId="0" borderId="24" applyNumberFormat="0" applyFill="0" applyAlignment="0" applyProtection="0"/>
    <xf numFmtId="0" fontId="265" fillId="0" borderId="0" applyNumberFormat="0" applyFill="0" applyBorder="0" applyAlignment="0" applyProtection="0"/>
    <xf numFmtId="0" fontId="266" fillId="32" borderId="0" applyNumberFormat="0" applyBorder="0" applyAlignment="0" applyProtection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05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08" fillId="0" borderId="0"/>
    <xf numFmtId="0" fontId="267" fillId="29" borderId="18" applyNumberFormat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0" fontId="268" fillId="0" borderId="25" applyNumberFormat="0" applyFill="0" applyAlignment="0" applyProtection="0"/>
    <xf numFmtId="0" fontId="269" fillId="0" borderId="0" applyNumberFormat="0" applyFill="0" applyBorder="0" applyAlignment="0" applyProtection="0"/>
    <xf numFmtId="0" fontId="270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0" fontId="197" fillId="33" borderId="26" applyNumberFormat="0" applyFont="0" applyAlignment="0" applyProtection="0"/>
    <xf numFmtId="0" fontId="146" fillId="33" borderId="26" applyNumberFormat="0" applyFont="0" applyAlignment="0" applyProtection="0"/>
    <xf numFmtId="0" fontId="107" fillId="33" borderId="26" applyNumberFormat="0" applyFont="0" applyAlignment="0" applyProtection="0"/>
    <xf numFmtId="0" fontId="106" fillId="33" borderId="26" applyNumberFormat="0" applyFont="0" applyAlignment="0" applyProtection="0"/>
    <xf numFmtId="0" fontId="105" fillId="33" borderId="26" applyNumberFormat="0" applyFont="0" applyAlignment="0" applyProtection="0"/>
    <xf numFmtId="0" fontId="104" fillId="33" borderId="26" applyNumberFormat="0" applyFont="0" applyAlignment="0" applyProtection="0"/>
    <xf numFmtId="0" fontId="103" fillId="33" borderId="26" applyNumberFormat="0" applyFont="0" applyAlignment="0" applyProtection="0"/>
    <xf numFmtId="0" fontId="102" fillId="33" borderId="26" applyNumberFormat="0" applyFont="0" applyAlignment="0" applyProtection="0"/>
    <xf numFmtId="0" fontId="101" fillId="33" borderId="26" applyNumberFormat="0" applyFont="0" applyAlignment="0" applyProtection="0"/>
    <xf numFmtId="0" fontId="100" fillId="33" borderId="26" applyNumberFormat="0" applyFont="0" applyAlignment="0" applyProtection="0"/>
    <xf numFmtId="0" fontId="99" fillId="33" borderId="26" applyNumberFormat="0" applyFont="0" applyAlignment="0" applyProtection="0"/>
    <xf numFmtId="0" fontId="98" fillId="33" borderId="26" applyNumberFormat="0" applyFont="0" applyAlignment="0" applyProtection="0"/>
    <xf numFmtId="0" fontId="196" fillId="33" borderId="26" applyNumberFormat="0" applyFont="0" applyAlignment="0" applyProtection="0"/>
    <xf numFmtId="0" fontId="146" fillId="33" borderId="26" applyNumberFormat="0" applyFont="0" applyAlignment="0" applyProtection="0"/>
    <xf numFmtId="0" fontId="97" fillId="33" borderId="26" applyNumberFormat="0" applyFont="0" applyAlignment="0" applyProtection="0"/>
    <xf numFmtId="0" fontId="96" fillId="33" borderId="26" applyNumberFormat="0" applyFont="0" applyAlignment="0" applyProtection="0"/>
    <xf numFmtId="0" fontId="95" fillId="33" borderId="26" applyNumberFormat="0" applyFont="0" applyAlignment="0" applyProtection="0"/>
    <xf numFmtId="0" fontId="94" fillId="33" borderId="26" applyNumberFormat="0" applyFont="0" applyAlignment="0" applyProtection="0"/>
    <xf numFmtId="0" fontId="93" fillId="33" borderId="26" applyNumberFormat="0" applyFont="0" applyAlignment="0" applyProtection="0"/>
    <xf numFmtId="0" fontId="92" fillId="33" borderId="26" applyNumberFormat="0" applyFont="0" applyAlignment="0" applyProtection="0"/>
    <xf numFmtId="0" fontId="91" fillId="33" borderId="26" applyNumberFormat="0" applyFont="0" applyAlignment="0" applyProtection="0"/>
    <xf numFmtId="0" fontId="90" fillId="33" borderId="26" applyNumberFormat="0" applyFont="0" applyAlignment="0" applyProtection="0"/>
    <xf numFmtId="0" fontId="89" fillId="33" borderId="26" applyNumberFormat="0" applyFont="0" applyAlignment="0" applyProtection="0"/>
    <xf numFmtId="0" fontId="88" fillId="33" borderId="26" applyNumberFormat="0" applyFont="0" applyAlignment="0" applyProtection="0"/>
    <xf numFmtId="0" fontId="195" fillId="33" borderId="26" applyNumberFormat="0" applyFont="0" applyAlignment="0" applyProtection="0"/>
    <xf numFmtId="0" fontId="146" fillId="33" borderId="26" applyNumberFormat="0" applyFont="0" applyAlignment="0" applyProtection="0"/>
    <xf numFmtId="0" fontId="87" fillId="33" borderId="26" applyNumberFormat="0" applyFont="0" applyAlignment="0" applyProtection="0"/>
    <xf numFmtId="0" fontId="86" fillId="33" borderId="26" applyNumberFormat="0" applyFont="0" applyAlignment="0" applyProtection="0"/>
    <xf numFmtId="0" fontId="85" fillId="33" borderId="26" applyNumberFormat="0" applyFont="0" applyAlignment="0" applyProtection="0"/>
    <xf numFmtId="0" fontId="84" fillId="33" borderId="26" applyNumberFormat="0" applyFont="0" applyAlignment="0" applyProtection="0"/>
    <xf numFmtId="0" fontId="83" fillId="33" borderId="26" applyNumberFormat="0" applyFont="0" applyAlignment="0" applyProtection="0"/>
    <xf numFmtId="0" fontId="82" fillId="33" borderId="26" applyNumberFormat="0" applyFont="0" applyAlignment="0" applyProtection="0"/>
    <xf numFmtId="0" fontId="81" fillId="33" borderId="26" applyNumberFormat="0" applyFont="0" applyAlignment="0" applyProtection="0"/>
    <xf numFmtId="0" fontId="80" fillId="33" borderId="26" applyNumberFormat="0" applyFont="0" applyAlignment="0" applyProtection="0"/>
    <xf numFmtId="0" fontId="79" fillId="33" borderId="26" applyNumberFormat="0" applyFont="0" applyAlignment="0" applyProtection="0"/>
    <xf numFmtId="0" fontId="78" fillId="33" borderId="26" applyNumberFormat="0" applyFont="0" applyAlignment="0" applyProtection="0"/>
    <xf numFmtId="0" fontId="194" fillId="33" borderId="26" applyNumberFormat="0" applyFont="0" applyAlignment="0" applyProtection="0"/>
    <xf numFmtId="0" fontId="146" fillId="33" borderId="26" applyNumberFormat="0" applyFont="0" applyAlignment="0" applyProtection="0"/>
    <xf numFmtId="0" fontId="77" fillId="33" borderId="26" applyNumberFormat="0" applyFont="0" applyAlignment="0" applyProtection="0"/>
    <xf numFmtId="0" fontId="76" fillId="33" borderId="26" applyNumberFormat="0" applyFont="0" applyAlignment="0" applyProtection="0"/>
    <xf numFmtId="0" fontId="75" fillId="33" borderId="26" applyNumberFormat="0" applyFont="0" applyAlignment="0" applyProtection="0"/>
    <xf numFmtId="0" fontId="74" fillId="33" borderId="26" applyNumberFormat="0" applyFont="0" applyAlignment="0" applyProtection="0"/>
    <xf numFmtId="0" fontId="73" fillId="33" borderId="26" applyNumberFormat="0" applyFont="0" applyAlignment="0" applyProtection="0"/>
    <xf numFmtId="0" fontId="72" fillId="33" borderId="26" applyNumberFormat="0" applyFont="0" applyAlignment="0" applyProtection="0"/>
    <xf numFmtId="0" fontId="71" fillId="33" borderId="26" applyNumberFormat="0" applyFont="0" applyAlignment="0" applyProtection="0"/>
    <xf numFmtId="0" fontId="70" fillId="33" borderId="26" applyNumberFormat="0" applyFont="0" applyAlignment="0" applyProtection="0"/>
    <xf numFmtId="0" fontId="69" fillId="33" borderId="26" applyNumberFormat="0" applyFont="0" applyAlignment="0" applyProtection="0"/>
    <xf numFmtId="0" fontId="68" fillId="33" borderId="26" applyNumberFormat="0" applyFont="0" applyAlignment="0" applyProtection="0"/>
    <xf numFmtId="0" fontId="193" fillId="33" borderId="26" applyNumberFormat="0" applyFont="0" applyAlignment="0" applyProtection="0"/>
    <xf numFmtId="0" fontId="146" fillId="33" borderId="26" applyNumberFormat="0" applyFont="0" applyAlignment="0" applyProtection="0"/>
    <xf numFmtId="0" fontId="67" fillId="33" borderId="26" applyNumberFormat="0" applyFont="0" applyAlignment="0" applyProtection="0"/>
    <xf numFmtId="0" fontId="66" fillId="33" borderId="26" applyNumberFormat="0" applyFont="0" applyAlignment="0" applyProtection="0"/>
    <xf numFmtId="0" fontId="65" fillId="33" borderId="26" applyNumberFormat="0" applyFont="0" applyAlignment="0" applyProtection="0"/>
    <xf numFmtId="0" fontId="64" fillId="33" borderId="26" applyNumberFormat="0" applyFont="0" applyAlignment="0" applyProtection="0"/>
    <xf numFmtId="0" fontId="63" fillId="33" borderId="26" applyNumberFormat="0" applyFont="0" applyAlignment="0" applyProtection="0"/>
    <xf numFmtId="0" fontId="62" fillId="33" borderId="26" applyNumberFormat="0" applyFont="0" applyAlignment="0" applyProtection="0"/>
    <xf numFmtId="0" fontId="61" fillId="33" borderId="26" applyNumberFormat="0" applyFont="0" applyAlignment="0" applyProtection="0"/>
    <xf numFmtId="0" fontId="60" fillId="33" borderId="26" applyNumberFormat="0" applyFont="0" applyAlignment="0" applyProtection="0"/>
    <xf numFmtId="0" fontId="59" fillId="33" borderId="26" applyNumberFormat="0" applyFont="0" applyAlignment="0" applyProtection="0"/>
    <xf numFmtId="0" fontId="58" fillId="33" borderId="26" applyNumberFormat="0" applyFont="0" applyAlignment="0" applyProtection="0"/>
    <xf numFmtId="0" fontId="192" fillId="33" borderId="26" applyNumberFormat="0" applyFont="0" applyAlignment="0" applyProtection="0"/>
    <xf numFmtId="0" fontId="146" fillId="33" borderId="26" applyNumberFormat="0" applyFont="0" applyAlignment="0" applyProtection="0"/>
    <xf numFmtId="0" fontId="57" fillId="33" borderId="26" applyNumberFormat="0" applyFont="0" applyAlignment="0" applyProtection="0"/>
    <xf numFmtId="0" fontId="56" fillId="33" borderId="26" applyNumberFormat="0" applyFont="0" applyAlignment="0" applyProtection="0"/>
    <xf numFmtId="0" fontId="55" fillId="33" borderId="26" applyNumberFormat="0" applyFont="0" applyAlignment="0" applyProtection="0"/>
    <xf numFmtId="0" fontId="54" fillId="33" borderId="26" applyNumberFormat="0" applyFont="0" applyAlignment="0" applyProtection="0"/>
    <xf numFmtId="0" fontId="53" fillId="33" borderId="26" applyNumberFormat="0" applyFont="0" applyAlignment="0" applyProtection="0"/>
    <xf numFmtId="0" fontId="52" fillId="33" borderId="26" applyNumberFormat="0" applyFont="0" applyAlignment="0" applyProtection="0"/>
    <xf numFmtId="0" fontId="51" fillId="33" borderId="26" applyNumberFormat="0" applyFont="0" applyAlignment="0" applyProtection="0"/>
    <xf numFmtId="0" fontId="50" fillId="33" borderId="26" applyNumberFormat="0" applyFont="0" applyAlignment="0" applyProtection="0"/>
    <xf numFmtId="0" fontId="49" fillId="33" borderId="26" applyNumberFormat="0" applyFont="0" applyAlignment="0" applyProtection="0"/>
    <xf numFmtId="0" fontId="48" fillId="33" borderId="26" applyNumberFormat="0" applyFont="0" applyAlignment="0" applyProtection="0"/>
    <xf numFmtId="0" fontId="191" fillId="33" borderId="26" applyNumberFormat="0" applyFont="0" applyAlignment="0" applyProtection="0"/>
    <xf numFmtId="0" fontId="146" fillId="33" borderId="26" applyNumberFormat="0" applyFont="0" applyAlignment="0" applyProtection="0"/>
    <xf numFmtId="0" fontId="47" fillId="33" borderId="26" applyNumberFormat="0" applyFont="0" applyAlignment="0" applyProtection="0"/>
    <xf numFmtId="0" fontId="46" fillId="33" borderId="26" applyNumberFormat="0" applyFont="0" applyAlignment="0" applyProtection="0"/>
    <xf numFmtId="0" fontId="45" fillId="33" borderId="26" applyNumberFormat="0" applyFont="0" applyAlignment="0" applyProtection="0"/>
    <xf numFmtId="0" fontId="44" fillId="33" borderId="26" applyNumberFormat="0" applyFont="0" applyAlignment="0" applyProtection="0"/>
    <xf numFmtId="0" fontId="43" fillId="33" borderId="26" applyNumberFormat="0" applyFont="0" applyAlignment="0" applyProtection="0"/>
    <xf numFmtId="0" fontId="42" fillId="33" borderId="26" applyNumberFormat="0" applyFont="0" applyAlignment="0" applyProtection="0"/>
    <xf numFmtId="0" fontId="41" fillId="33" borderId="26" applyNumberFormat="0" applyFont="0" applyAlignment="0" applyProtection="0"/>
    <xf numFmtId="0" fontId="40" fillId="33" borderId="26" applyNumberFormat="0" applyFont="0" applyAlignment="0" applyProtection="0"/>
    <xf numFmtId="0" fontId="39" fillId="33" borderId="26" applyNumberFormat="0" applyFont="0" applyAlignment="0" applyProtection="0"/>
    <xf numFmtId="0" fontId="38" fillId="33" borderId="26" applyNumberFormat="0" applyFont="0" applyAlignment="0" applyProtection="0"/>
    <xf numFmtId="0" fontId="190" fillId="33" borderId="26" applyNumberFormat="0" applyFont="0" applyAlignment="0" applyProtection="0"/>
    <xf numFmtId="0" fontId="146" fillId="33" borderId="26" applyNumberFormat="0" applyFont="0" applyAlignment="0" applyProtection="0"/>
    <xf numFmtId="0" fontId="37" fillId="33" borderId="26" applyNumberFormat="0" applyFont="0" applyAlignment="0" applyProtection="0"/>
    <xf numFmtId="0" fontId="36" fillId="33" borderId="26" applyNumberFormat="0" applyFont="0" applyAlignment="0" applyProtection="0"/>
    <xf numFmtId="0" fontId="35" fillId="33" borderId="26" applyNumberFormat="0" applyFont="0" applyAlignment="0" applyProtection="0"/>
    <xf numFmtId="0" fontId="34" fillId="33" borderId="26" applyNumberFormat="0" applyFont="0" applyAlignment="0" applyProtection="0"/>
    <xf numFmtId="0" fontId="33" fillId="33" borderId="26" applyNumberFormat="0" applyFont="0" applyAlignment="0" applyProtection="0"/>
    <xf numFmtId="0" fontId="32" fillId="33" borderId="26" applyNumberFormat="0" applyFont="0" applyAlignment="0" applyProtection="0"/>
    <xf numFmtId="0" fontId="31" fillId="33" borderId="26" applyNumberFormat="0" applyFont="0" applyAlignment="0" applyProtection="0"/>
    <xf numFmtId="0" fontId="30" fillId="33" borderId="26" applyNumberFormat="0" applyFont="0" applyAlignment="0" applyProtection="0"/>
    <xf numFmtId="0" fontId="29" fillId="33" borderId="26" applyNumberFormat="0" applyFont="0" applyAlignment="0" applyProtection="0"/>
    <xf numFmtId="0" fontId="28" fillId="33" borderId="26" applyNumberFormat="0" applyFont="0" applyAlignment="0" applyProtection="0"/>
    <xf numFmtId="0" fontId="189" fillId="33" borderId="26" applyNumberFormat="0" applyFont="0" applyAlignment="0" applyProtection="0"/>
    <xf numFmtId="0" fontId="146" fillId="33" borderId="26" applyNumberFormat="0" applyFont="0" applyAlignment="0" applyProtection="0"/>
    <xf numFmtId="0" fontId="27" fillId="33" borderId="26" applyNumberFormat="0" applyFont="0" applyAlignment="0" applyProtection="0"/>
    <xf numFmtId="0" fontId="26" fillId="33" borderId="26" applyNumberFormat="0" applyFont="0" applyAlignment="0" applyProtection="0"/>
    <xf numFmtId="0" fontId="25" fillId="33" borderId="26" applyNumberFormat="0" applyFont="0" applyAlignment="0" applyProtection="0"/>
    <xf numFmtId="0" fontId="24" fillId="33" borderId="26" applyNumberFormat="0" applyFont="0" applyAlignment="0" applyProtection="0"/>
    <xf numFmtId="0" fontId="23" fillId="33" borderId="26" applyNumberFormat="0" applyFont="0" applyAlignment="0" applyProtection="0"/>
    <xf numFmtId="0" fontId="22" fillId="33" borderId="26" applyNumberFormat="0" applyFont="0" applyAlignment="0" applyProtection="0"/>
    <xf numFmtId="0" fontId="21" fillId="33" borderId="26" applyNumberFormat="0" applyFont="0" applyAlignment="0" applyProtection="0"/>
    <xf numFmtId="0" fontId="20" fillId="33" borderId="26" applyNumberFormat="0" applyFont="0" applyAlignment="0" applyProtection="0"/>
    <xf numFmtId="0" fontId="19" fillId="33" borderId="26" applyNumberFormat="0" applyFont="0" applyAlignment="0" applyProtection="0"/>
    <xf numFmtId="0" fontId="18" fillId="33" borderId="26" applyNumberFormat="0" applyFont="0" applyAlignment="0" applyProtection="0"/>
    <xf numFmtId="0" fontId="188" fillId="33" borderId="26" applyNumberFormat="0" applyFont="0" applyAlignment="0" applyProtection="0"/>
    <xf numFmtId="0" fontId="146" fillId="33" borderId="26" applyNumberFormat="0" applyFont="0" applyAlignment="0" applyProtection="0"/>
    <xf numFmtId="0" fontId="17" fillId="33" borderId="26" applyNumberFormat="0" applyFont="0" applyAlignment="0" applyProtection="0"/>
    <xf numFmtId="0" fontId="16" fillId="33" borderId="26" applyNumberFormat="0" applyFont="0" applyAlignment="0" applyProtection="0"/>
    <xf numFmtId="0" fontId="15" fillId="33" borderId="26" applyNumberFormat="0" applyFont="0" applyAlignment="0" applyProtection="0"/>
    <xf numFmtId="0" fontId="14" fillId="33" borderId="26" applyNumberFormat="0" applyFont="0" applyAlignment="0" applyProtection="0"/>
    <xf numFmtId="0" fontId="13" fillId="33" borderId="26" applyNumberFormat="0" applyFont="0" applyAlignment="0" applyProtection="0"/>
    <xf numFmtId="0" fontId="12" fillId="33" borderId="26" applyNumberFormat="0" applyFont="0" applyAlignment="0" applyProtection="0"/>
    <xf numFmtId="0" fontId="223" fillId="33" borderId="26" applyNumberFormat="0" applyFont="0" applyAlignment="0" applyProtection="0"/>
    <xf numFmtId="0" fontId="146" fillId="33" borderId="26" applyNumberFormat="0" applyFont="0" applyAlignment="0" applyProtection="0"/>
    <xf numFmtId="0" fontId="187" fillId="33" borderId="26" applyNumberFormat="0" applyFont="0" applyAlignment="0" applyProtection="0"/>
    <xf numFmtId="0" fontId="146" fillId="33" borderId="26" applyNumberFormat="0" applyFont="0" applyAlignment="0" applyProtection="0"/>
    <xf numFmtId="0" fontId="186" fillId="33" borderId="26" applyNumberFormat="0" applyFont="0" applyAlignment="0" applyProtection="0"/>
    <xf numFmtId="0" fontId="146" fillId="33" borderId="26" applyNumberFormat="0" applyFont="0" applyAlignment="0" applyProtection="0"/>
    <xf numFmtId="0" fontId="185" fillId="33" borderId="26" applyNumberFormat="0" applyFont="0" applyAlignment="0" applyProtection="0"/>
    <xf numFmtId="0" fontId="146" fillId="33" borderId="26" applyNumberFormat="0" applyFont="0" applyAlignment="0" applyProtection="0"/>
    <xf numFmtId="0" fontId="184" fillId="33" borderId="26" applyNumberFormat="0" applyFont="0" applyAlignment="0" applyProtection="0"/>
    <xf numFmtId="0" fontId="146" fillId="33" borderId="26" applyNumberFormat="0" applyFont="0" applyAlignment="0" applyProtection="0"/>
    <xf numFmtId="0" fontId="183" fillId="33" borderId="26" applyNumberFormat="0" applyFont="0" applyAlignment="0" applyProtection="0"/>
    <xf numFmtId="0" fontId="146" fillId="33" borderId="26" applyNumberFormat="0" applyFont="0" applyAlignment="0" applyProtection="0"/>
    <xf numFmtId="0" fontId="182" fillId="33" borderId="26" applyNumberFormat="0" applyFont="0" applyAlignment="0" applyProtection="0"/>
    <xf numFmtId="0" fontId="146" fillId="33" borderId="26" applyNumberFormat="0" applyFont="0" applyAlignment="0" applyProtection="0"/>
    <xf numFmtId="0" fontId="181" fillId="33" borderId="26" applyNumberFormat="0" applyFont="0" applyAlignment="0" applyProtection="0"/>
    <xf numFmtId="0" fontId="146" fillId="33" borderId="26" applyNumberFormat="0" applyFont="0" applyAlignment="0" applyProtection="0"/>
    <xf numFmtId="0" fontId="180" fillId="33" borderId="26" applyNumberFormat="0" applyFont="0" applyAlignment="0" applyProtection="0"/>
    <xf numFmtId="0" fontId="146" fillId="33" borderId="26" applyNumberFormat="0" applyFont="0" applyAlignment="0" applyProtection="0"/>
    <xf numFmtId="0" fontId="179" fillId="33" borderId="26" applyNumberFormat="0" applyFont="0" applyAlignment="0" applyProtection="0"/>
    <xf numFmtId="0" fontId="146" fillId="33" borderId="26" applyNumberFormat="0" applyFont="0" applyAlignment="0" applyProtection="0"/>
    <xf numFmtId="0" fontId="178" fillId="33" borderId="26" applyNumberFormat="0" applyFont="0" applyAlignment="0" applyProtection="0"/>
    <xf numFmtId="0" fontId="146" fillId="33" borderId="26" applyNumberFormat="0" applyFont="0" applyAlignment="0" applyProtection="0"/>
    <xf numFmtId="0" fontId="204" fillId="33" borderId="26" applyNumberFormat="0" applyFont="0" applyAlignment="0" applyProtection="0"/>
    <xf numFmtId="0" fontId="146" fillId="33" borderId="26" applyNumberFormat="0" applyFont="0" applyAlignment="0" applyProtection="0"/>
    <xf numFmtId="0" fontId="177" fillId="33" borderId="26" applyNumberFormat="0" applyFont="0" applyAlignment="0" applyProtection="0"/>
    <xf numFmtId="0" fontId="146" fillId="33" borderId="26" applyNumberFormat="0" applyFont="0" applyAlignment="0" applyProtection="0"/>
    <xf numFmtId="0" fontId="176" fillId="33" borderId="26" applyNumberFormat="0" applyFont="0" applyAlignment="0" applyProtection="0"/>
    <xf numFmtId="0" fontId="146" fillId="33" borderId="26" applyNumberFormat="0" applyFont="0" applyAlignment="0" applyProtection="0"/>
    <xf numFmtId="0" fontId="175" fillId="33" borderId="26" applyNumberFormat="0" applyFont="0" applyAlignment="0" applyProtection="0"/>
    <xf numFmtId="0" fontId="146" fillId="33" borderId="26" applyNumberFormat="0" applyFont="0" applyAlignment="0" applyProtection="0"/>
    <xf numFmtId="0" fontId="174" fillId="33" borderId="26" applyNumberFormat="0" applyFont="0" applyAlignment="0" applyProtection="0"/>
    <xf numFmtId="0" fontId="146" fillId="33" borderId="26" applyNumberFormat="0" applyFont="0" applyAlignment="0" applyProtection="0"/>
    <xf numFmtId="0" fontId="173" fillId="33" borderId="26" applyNumberFormat="0" applyFont="0" applyAlignment="0" applyProtection="0"/>
    <xf numFmtId="0" fontId="146" fillId="33" borderId="26" applyNumberFormat="0" applyFont="0" applyAlignment="0" applyProtection="0"/>
    <xf numFmtId="0" fontId="172" fillId="33" borderId="26" applyNumberFormat="0" applyFont="0" applyAlignment="0" applyProtection="0"/>
    <xf numFmtId="0" fontId="146" fillId="33" borderId="26" applyNumberFormat="0" applyFont="0" applyAlignment="0" applyProtection="0"/>
    <xf numFmtId="0" fontId="171" fillId="33" borderId="26" applyNumberFormat="0" applyFont="0" applyAlignment="0" applyProtection="0"/>
    <xf numFmtId="0" fontId="146" fillId="33" borderId="26" applyNumberFormat="0" applyFont="0" applyAlignment="0" applyProtection="0"/>
    <xf numFmtId="0" fontId="170" fillId="33" borderId="26" applyNumberFormat="0" applyFont="0" applyAlignment="0" applyProtection="0"/>
    <xf numFmtId="0" fontId="146" fillId="33" borderId="26" applyNumberFormat="0" applyFont="0" applyAlignment="0" applyProtection="0"/>
    <xf numFmtId="0" fontId="169" fillId="33" borderId="26" applyNumberFormat="0" applyFont="0" applyAlignment="0" applyProtection="0"/>
    <xf numFmtId="0" fontId="146" fillId="33" borderId="26" applyNumberFormat="0" applyFont="0" applyAlignment="0" applyProtection="0"/>
    <xf numFmtId="0" fontId="168" fillId="33" borderId="26" applyNumberFormat="0" applyFont="0" applyAlignment="0" applyProtection="0"/>
    <xf numFmtId="0" fontId="146" fillId="33" borderId="26" applyNumberFormat="0" applyFont="0" applyAlignment="0" applyProtection="0"/>
    <xf numFmtId="0" fontId="203" fillId="33" borderId="26" applyNumberFormat="0" applyFont="0" applyAlignment="0" applyProtection="0"/>
    <xf numFmtId="0" fontId="146" fillId="33" borderId="26" applyNumberFormat="0" applyFont="0" applyAlignment="0" applyProtection="0"/>
    <xf numFmtId="0" fontId="167" fillId="33" borderId="26" applyNumberFormat="0" applyFont="0" applyAlignment="0" applyProtection="0"/>
    <xf numFmtId="0" fontId="146" fillId="33" borderId="26" applyNumberFormat="0" applyFont="0" applyAlignment="0" applyProtection="0"/>
    <xf numFmtId="0" fontId="166" fillId="33" borderId="26" applyNumberFormat="0" applyFont="0" applyAlignment="0" applyProtection="0"/>
    <xf numFmtId="0" fontId="146" fillId="33" borderId="26" applyNumberFormat="0" applyFont="0" applyAlignment="0" applyProtection="0"/>
    <xf numFmtId="0" fontId="165" fillId="33" borderId="26" applyNumberFormat="0" applyFont="0" applyAlignment="0" applyProtection="0"/>
    <xf numFmtId="0" fontId="146" fillId="33" borderId="26" applyNumberFormat="0" applyFont="0" applyAlignment="0" applyProtection="0"/>
    <xf numFmtId="0" fontId="164" fillId="33" borderId="26" applyNumberFormat="0" applyFont="0" applyAlignment="0" applyProtection="0"/>
    <xf numFmtId="0" fontId="146" fillId="33" borderId="26" applyNumberFormat="0" applyFont="0" applyAlignment="0" applyProtection="0"/>
    <xf numFmtId="0" fontId="163" fillId="33" borderId="26" applyNumberFormat="0" applyFont="0" applyAlignment="0" applyProtection="0"/>
    <xf numFmtId="0" fontId="146" fillId="33" borderId="26" applyNumberFormat="0" applyFont="0" applyAlignment="0" applyProtection="0"/>
    <xf numFmtId="0" fontId="162" fillId="33" borderId="26" applyNumberFormat="0" applyFont="0" applyAlignment="0" applyProtection="0"/>
    <xf numFmtId="0" fontId="146" fillId="33" borderId="26" applyNumberFormat="0" applyFont="0" applyAlignment="0" applyProtection="0"/>
    <xf numFmtId="0" fontId="161" fillId="33" borderId="26" applyNumberFormat="0" applyFont="0" applyAlignment="0" applyProtection="0"/>
    <xf numFmtId="0" fontId="146" fillId="33" borderId="26" applyNumberFormat="0" applyFont="0" applyAlignment="0" applyProtection="0"/>
    <xf numFmtId="0" fontId="160" fillId="33" borderId="26" applyNumberFormat="0" applyFont="0" applyAlignment="0" applyProtection="0"/>
    <xf numFmtId="0" fontId="146" fillId="33" borderId="26" applyNumberFormat="0" applyFont="0" applyAlignment="0" applyProtection="0"/>
    <xf numFmtId="0" fontId="159" fillId="33" borderId="26" applyNumberFormat="0" applyFont="0" applyAlignment="0" applyProtection="0"/>
    <xf numFmtId="0" fontId="146" fillId="33" borderId="26" applyNumberFormat="0" applyFont="0" applyAlignment="0" applyProtection="0"/>
    <xf numFmtId="0" fontId="158" fillId="33" borderId="26" applyNumberFormat="0" applyFont="0" applyAlignment="0" applyProtection="0"/>
    <xf numFmtId="0" fontId="146" fillId="33" borderId="26" applyNumberFormat="0" applyFont="0" applyAlignment="0" applyProtection="0"/>
    <xf numFmtId="0" fontId="202" fillId="33" borderId="26" applyNumberFormat="0" applyFont="0" applyAlignment="0" applyProtection="0"/>
    <xf numFmtId="0" fontId="146" fillId="33" borderId="26" applyNumberFormat="0" applyFont="0" applyAlignment="0" applyProtection="0"/>
    <xf numFmtId="0" fontId="157" fillId="33" borderId="26" applyNumberFormat="0" applyFont="0" applyAlignment="0" applyProtection="0"/>
    <xf numFmtId="0" fontId="146" fillId="33" borderId="26" applyNumberFormat="0" applyFont="0" applyAlignment="0" applyProtection="0"/>
    <xf numFmtId="0" fontId="156" fillId="33" borderId="26" applyNumberFormat="0" applyFont="0" applyAlignment="0" applyProtection="0"/>
    <xf numFmtId="0" fontId="146" fillId="33" borderId="26" applyNumberFormat="0" applyFont="0" applyAlignment="0" applyProtection="0"/>
    <xf numFmtId="0" fontId="155" fillId="33" borderId="26" applyNumberFormat="0" applyFont="0" applyAlignment="0" applyProtection="0"/>
    <xf numFmtId="0" fontId="146" fillId="33" borderId="26" applyNumberFormat="0" applyFont="0" applyAlignment="0" applyProtection="0"/>
    <xf numFmtId="0" fontId="154" fillId="33" borderId="26" applyNumberFormat="0" applyFont="0" applyAlignment="0" applyProtection="0"/>
    <xf numFmtId="0" fontId="146" fillId="33" borderId="26" applyNumberFormat="0" applyFont="0" applyAlignment="0" applyProtection="0"/>
    <xf numFmtId="0" fontId="153" fillId="33" borderId="26" applyNumberFormat="0" applyFont="0" applyAlignment="0" applyProtection="0"/>
    <xf numFmtId="0" fontId="146" fillId="33" borderId="26" applyNumberFormat="0" applyFont="0" applyAlignment="0" applyProtection="0"/>
    <xf numFmtId="0" fontId="152" fillId="33" borderId="26" applyNumberFormat="0" applyFont="0" applyAlignment="0" applyProtection="0"/>
    <xf numFmtId="0" fontId="146" fillId="33" borderId="26" applyNumberFormat="0" applyFont="0" applyAlignment="0" applyProtection="0"/>
    <xf numFmtId="0" fontId="151" fillId="33" borderId="26" applyNumberFormat="0" applyFont="0" applyAlignment="0" applyProtection="0"/>
    <xf numFmtId="0" fontId="146" fillId="33" borderId="26" applyNumberFormat="0" applyFont="0" applyAlignment="0" applyProtection="0"/>
    <xf numFmtId="0" fontId="150" fillId="33" borderId="26" applyNumberFormat="0" applyFont="0" applyAlignment="0" applyProtection="0"/>
    <xf numFmtId="0" fontId="146" fillId="33" borderId="26" applyNumberFormat="0" applyFont="0" applyAlignment="0" applyProtection="0"/>
    <xf numFmtId="0" fontId="149" fillId="33" borderId="26" applyNumberFormat="0" applyFont="0" applyAlignment="0" applyProtection="0"/>
    <xf numFmtId="0" fontId="146" fillId="33" borderId="26" applyNumberFormat="0" applyFont="0" applyAlignment="0" applyProtection="0"/>
    <xf numFmtId="0" fontId="148" fillId="33" borderId="26" applyNumberFormat="0" applyFont="0" applyAlignment="0" applyProtection="0"/>
    <xf numFmtId="0" fontId="146" fillId="33" borderId="26" applyNumberFormat="0" applyFont="0" applyAlignment="0" applyProtection="0"/>
    <xf numFmtId="0" fontId="201" fillId="33" borderId="26" applyNumberFormat="0" applyFont="0" applyAlignment="0" applyProtection="0"/>
    <xf numFmtId="0" fontId="146" fillId="33" borderId="26" applyNumberFormat="0" applyFont="0" applyAlignment="0" applyProtection="0"/>
    <xf numFmtId="0" fontId="147" fillId="33" borderId="26" applyNumberFormat="0" applyFont="0" applyAlignment="0" applyProtection="0"/>
    <xf numFmtId="0" fontId="146" fillId="33" borderId="26" applyNumberFormat="0" applyFont="0" applyAlignment="0" applyProtection="0"/>
    <xf numFmtId="0" fontId="146" fillId="33" borderId="26" applyNumberFormat="0" applyFont="0" applyAlignment="0" applyProtection="0"/>
    <xf numFmtId="0" fontId="145" fillId="33" borderId="26" applyNumberFormat="0" applyFont="0" applyAlignment="0" applyProtection="0"/>
    <xf numFmtId="0" fontId="144" fillId="33" borderId="26" applyNumberFormat="0" applyFont="0" applyAlignment="0" applyProtection="0"/>
    <xf numFmtId="0" fontId="143" fillId="33" borderId="26" applyNumberFormat="0" applyFont="0" applyAlignment="0" applyProtection="0"/>
    <xf numFmtId="0" fontId="142" fillId="33" borderId="26" applyNumberFormat="0" applyFont="0" applyAlignment="0" applyProtection="0"/>
    <xf numFmtId="0" fontId="141" fillId="33" borderId="26" applyNumberFormat="0" applyFont="0" applyAlignment="0" applyProtection="0"/>
    <xf numFmtId="0" fontId="140" fillId="33" borderId="26" applyNumberFormat="0" applyFont="0" applyAlignment="0" applyProtection="0"/>
    <xf numFmtId="0" fontId="139" fillId="33" borderId="26" applyNumberFormat="0" applyFont="0" applyAlignment="0" applyProtection="0"/>
    <xf numFmtId="0" fontId="138" fillId="33" borderId="26" applyNumberFormat="0" applyFont="0" applyAlignment="0" applyProtection="0"/>
    <xf numFmtId="0" fontId="200" fillId="33" borderId="26" applyNumberFormat="0" applyFont="0" applyAlignment="0" applyProtection="0"/>
    <xf numFmtId="0" fontId="146" fillId="33" borderId="26" applyNumberFormat="0" applyFont="0" applyAlignment="0" applyProtection="0"/>
    <xf numFmtId="0" fontId="137" fillId="33" borderId="26" applyNumberFormat="0" applyFont="0" applyAlignment="0" applyProtection="0"/>
    <xf numFmtId="0" fontId="136" fillId="33" borderId="26" applyNumberFormat="0" applyFont="0" applyAlignment="0" applyProtection="0"/>
    <xf numFmtId="0" fontId="135" fillId="33" borderId="26" applyNumberFormat="0" applyFont="0" applyAlignment="0" applyProtection="0"/>
    <xf numFmtId="0" fontId="134" fillId="33" borderId="26" applyNumberFormat="0" applyFont="0" applyAlignment="0" applyProtection="0"/>
    <xf numFmtId="0" fontId="133" fillId="33" borderId="26" applyNumberFormat="0" applyFont="0" applyAlignment="0" applyProtection="0"/>
    <xf numFmtId="0" fontId="132" fillId="33" borderId="26" applyNumberFormat="0" applyFont="0" applyAlignment="0" applyProtection="0"/>
    <xf numFmtId="0" fontId="131" fillId="33" borderId="26" applyNumberFormat="0" applyFont="0" applyAlignment="0" applyProtection="0"/>
    <xf numFmtId="0" fontId="130" fillId="33" borderId="26" applyNumberFormat="0" applyFont="0" applyAlignment="0" applyProtection="0"/>
    <xf numFmtId="0" fontId="129" fillId="33" borderId="26" applyNumberFormat="0" applyFont="0" applyAlignment="0" applyProtection="0"/>
    <xf numFmtId="0" fontId="128" fillId="33" borderId="26" applyNumberFormat="0" applyFont="0" applyAlignment="0" applyProtection="0"/>
    <xf numFmtId="0" fontId="199" fillId="33" borderId="26" applyNumberFormat="0" applyFont="0" applyAlignment="0" applyProtection="0"/>
    <xf numFmtId="0" fontId="146" fillId="33" borderId="26" applyNumberFormat="0" applyFont="0" applyAlignment="0" applyProtection="0"/>
    <xf numFmtId="0" fontId="127" fillId="33" borderId="26" applyNumberFormat="0" applyFont="0" applyAlignment="0" applyProtection="0"/>
    <xf numFmtId="0" fontId="126" fillId="33" borderId="26" applyNumberFormat="0" applyFont="0" applyAlignment="0" applyProtection="0"/>
    <xf numFmtId="0" fontId="125" fillId="33" borderId="26" applyNumberFormat="0" applyFont="0" applyAlignment="0" applyProtection="0"/>
    <xf numFmtId="0" fontId="124" fillId="33" borderId="26" applyNumberFormat="0" applyFont="0" applyAlignment="0" applyProtection="0"/>
    <xf numFmtId="0" fontId="123" fillId="33" borderId="26" applyNumberFormat="0" applyFont="0" applyAlignment="0" applyProtection="0"/>
    <xf numFmtId="0" fontId="122" fillId="33" borderId="26" applyNumberFormat="0" applyFont="0" applyAlignment="0" applyProtection="0"/>
    <xf numFmtId="0" fontId="121" fillId="33" borderId="26" applyNumberFormat="0" applyFont="0" applyAlignment="0" applyProtection="0"/>
    <xf numFmtId="0" fontId="120" fillId="33" borderId="26" applyNumberFormat="0" applyFont="0" applyAlignment="0" applyProtection="0"/>
    <xf numFmtId="0" fontId="119" fillId="33" borderId="26" applyNumberFormat="0" applyFont="0" applyAlignment="0" applyProtection="0"/>
    <xf numFmtId="0" fontId="118" fillId="33" borderId="26" applyNumberFormat="0" applyFont="0" applyAlignment="0" applyProtection="0"/>
    <xf numFmtId="0" fontId="198" fillId="33" borderId="26" applyNumberFormat="0" applyFont="0" applyAlignment="0" applyProtection="0"/>
    <xf numFmtId="0" fontId="146" fillId="33" borderId="26" applyNumberFormat="0" applyFont="0" applyAlignment="0" applyProtection="0"/>
    <xf numFmtId="0" fontId="117" fillId="33" borderId="26" applyNumberFormat="0" applyFont="0" applyAlignment="0" applyProtection="0"/>
    <xf numFmtId="0" fontId="116" fillId="33" borderId="26" applyNumberFormat="0" applyFont="0" applyAlignment="0" applyProtection="0"/>
    <xf numFmtId="0" fontId="115" fillId="33" borderId="26" applyNumberFormat="0" applyFont="0" applyAlignment="0" applyProtection="0"/>
    <xf numFmtId="0" fontId="114" fillId="33" borderId="26" applyNumberFormat="0" applyFont="0" applyAlignment="0" applyProtection="0"/>
    <xf numFmtId="0" fontId="113" fillId="33" borderId="26" applyNumberFormat="0" applyFont="0" applyAlignment="0" applyProtection="0"/>
    <xf numFmtId="0" fontId="112" fillId="33" borderId="26" applyNumberFormat="0" applyFont="0" applyAlignment="0" applyProtection="0"/>
    <xf numFmtId="0" fontId="111" fillId="33" borderId="26" applyNumberFormat="0" applyFont="0" applyAlignment="0" applyProtection="0"/>
    <xf numFmtId="0" fontId="110" fillId="33" borderId="26" applyNumberFormat="0" applyFont="0" applyAlignment="0" applyProtection="0"/>
    <xf numFmtId="0" fontId="109" fillId="33" borderId="26" applyNumberFormat="0" applyFont="0" applyAlignment="0" applyProtection="0"/>
    <xf numFmtId="0" fontId="108" fillId="33" borderId="26" applyNumberFormat="0" applyFont="0" applyAlignment="0" applyProtection="0"/>
    <xf numFmtId="0" fontId="272" fillId="34" borderId="0" applyNumberFormat="0" applyBorder="0" applyAlignment="0" applyProtection="0"/>
    <xf numFmtId="43" fontId="256" fillId="0" borderId="0" applyFont="0" applyFill="0" applyBorder="0" applyAlignment="0" applyProtection="0"/>
    <xf numFmtId="0" fontId="256" fillId="33" borderId="26" applyNumberFormat="0" applyFont="0" applyAlignment="0" applyProtection="0"/>
    <xf numFmtId="0" fontId="274" fillId="0" borderId="0"/>
    <xf numFmtId="43" fontId="274" fillId="0" borderId="0" applyFont="0" applyFill="0" applyBorder="0" applyAlignment="0" applyProtection="0"/>
    <xf numFmtId="0" fontId="275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56" fillId="0" borderId="0" applyFont="0" applyFill="0" applyBorder="0" applyAlignment="0" applyProtection="0"/>
    <xf numFmtId="9" fontId="256" fillId="0" borderId="0" applyFont="0" applyFill="0" applyBorder="0" applyAlignment="0" applyProtection="0"/>
    <xf numFmtId="0" fontId="274" fillId="0" borderId="0"/>
    <xf numFmtId="9" fontId="256" fillId="0" borderId="0" applyFont="0" applyFill="0" applyBorder="0" applyAlignment="0" applyProtection="0"/>
    <xf numFmtId="0" fontId="205" fillId="0" borderId="0"/>
    <xf numFmtId="43" fontId="205" fillId="0" borderId="0" applyFont="0" applyFill="0" applyBorder="0" applyAlignment="0" applyProtection="0"/>
    <xf numFmtId="0" fontId="256" fillId="0" borderId="0"/>
    <xf numFmtId="0" fontId="256" fillId="0" borderId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1" fillId="33" borderId="2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3" borderId="26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9" fillId="0" borderId="0"/>
    <xf numFmtId="0" fontId="280" fillId="35" borderId="0" applyNumberFormat="0" applyBorder="0" applyAlignment="0" applyProtection="0"/>
    <xf numFmtId="0" fontId="280" fillId="36" borderId="0" applyNumberFormat="0" applyBorder="0" applyAlignment="0" applyProtection="0"/>
    <xf numFmtId="0" fontId="280" fillId="37" borderId="0" applyNumberFormat="0" applyBorder="0" applyAlignment="0" applyProtection="0"/>
    <xf numFmtId="0" fontId="280" fillId="38" borderId="0" applyNumberFormat="0" applyBorder="0" applyAlignment="0" applyProtection="0"/>
    <xf numFmtId="0" fontId="280" fillId="39" borderId="0" applyNumberFormat="0" applyBorder="0" applyAlignment="0" applyProtection="0"/>
    <xf numFmtId="0" fontId="280" fillId="40" borderId="0" applyNumberFormat="0" applyBorder="0" applyAlignment="0" applyProtection="0"/>
    <xf numFmtId="0" fontId="280" fillId="41" borderId="0" applyNumberFormat="0" applyBorder="0" applyAlignment="0" applyProtection="0"/>
    <xf numFmtId="0" fontId="280" fillId="42" borderId="0" applyNumberFormat="0" applyBorder="0" applyAlignment="0" applyProtection="0"/>
    <xf numFmtId="0" fontId="280" fillId="43" borderId="0" applyNumberFormat="0" applyBorder="0" applyAlignment="0" applyProtection="0"/>
    <xf numFmtId="0" fontId="280" fillId="38" borderId="0" applyNumberFormat="0" applyBorder="0" applyAlignment="0" applyProtection="0"/>
    <xf numFmtId="0" fontId="280" fillId="41" borderId="0" applyNumberFormat="0" applyBorder="0" applyAlignment="0" applyProtection="0"/>
    <xf numFmtId="0" fontId="280" fillId="44" borderId="0" applyNumberFormat="0" applyBorder="0" applyAlignment="0" applyProtection="0"/>
    <xf numFmtId="0" fontId="281" fillId="45" borderId="0" applyNumberFormat="0" applyBorder="0" applyAlignment="0" applyProtection="0"/>
    <xf numFmtId="0" fontId="281" fillId="42" borderId="0" applyNumberFormat="0" applyBorder="0" applyAlignment="0" applyProtection="0"/>
    <xf numFmtId="0" fontId="281" fillId="43" borderId="0" applyNumberFormat="0" applyBorder="0" applyAlignment="0" applyProtection="0"/>
    <xf numFmtId="0" fontId="281" fillId="46" borderId="0" applyNumberFormat="0" applyBorder="0" applyAlignment="0" applyProtection="0"/>
    <xf numFmtId="0" fontId="281" fillId="47" borderId="0" applyNumberFormat="0" applyBorder="0" applyAlignment="0" applyProtection="0"/>
    <xf numFmtId="0" fontId="281" fillId="48" borderId="0" applyNumberFormat="0" applyBorder="0" applyAlignment="0" applyProtection="0"/>
    <xf numFmtId="0" fontId="281" fillId="49" borderId="0" applyNumberFormat="0" applyBorder="0" applyAlignment="0" applyProtection="0"/>
    <xf numFmtId="0" fontId="281" fillId="50" borderId="0" applyNumberFormat="0" applyBorder="0" applyAlignment="0" applyProtection="0"/>
    <xf numFmtId="0" fontId="281" fillId="51" borderId="0" applyNumberFormat="0" applyBorder="0" applyAlignment="0" applyProtection="0"/>
    <xf numFmtId="0" fontId="281" fillId="46" borderId="0" applyNumberFormat="0" applyBorder="0" applyAlignment="0" applyProtection="0"/>
    <xf numFmtId="0" fontId="281" fillId="47" borderId="0" applyNumberFormat="0" applyBorder="0" applyAlignment="0" applyProtection="0"/>
    <xf numFmtId="0" fontId="281" fillId="52" borderId="0" applyNumberFormat="0" applyBorder="0" applyAlignment="0" applyProtection="0"/>
    <xf numFmtId="0" fontId="282" fillId="40" borderId="27" applyNumberFormat="0" applyAlignment="0" applyProtection="0"/>
    <xf numFmtId="0" fontId="283" fillId="53" borderId="28" applyNumberFormat="0" applyAlignment="0" applyProtection="0"/>
    <xf numFmtId="0" fontId="284" fillId="37" borderId="0" applyNumberFormat="0" applyBorder="0" applyAlignment="0" applyProtection="0"/>
    <xf numFmtId="0" fontId="285" fillId="0" borderId="29" applyNumberFormat="0" applyFill="0" applyAlignment="0" applyProtection="0"/>
    <xf numFmtId="0" fontId="286" fillId="54" borderId="30" applyNumberFormat="0" applyAlignment="0" applyProtection="0"/>
    <xf numFmtId="0" fontId="287" fillId="0" borderId="31" applyNumberFormat="0" applyFill="0" applyAlignment="0" applyProtection="0"/>
    <xf numFmtId="0" fontId="288" fillId="0" borderId="32" applyNumberFormat="0" applyFill="0" applyAlignment="0" applyProtection="0"/>
    <xf numFmtId="0" fontId="289" fillId="0" borderId="33" applyNumberFormat="0" applyFill="0" applyAlignment="0" applyProtection="0"/>
    <xf numFmtId="0" fontId="289" fillId="0" borderId="0" applyNumberFormat="0" applyFill="0" applyBorder="0" applyAlignment="0" applyProtection="0"/>
    <xf numFmtId="0" fontId="290" fillId="55" borderId="0" applyNumberFormat="0" applyBorder="0" applyAlignment="0" applyProtection="0"/>
    <xf numFmtId="0" fontId="291" fillId="53" borderId="27" applyNumberFormat="0" applyAlignment="0" applyProtection="0"/>
    <xf numFmtId="9" fontId="279" fillId="0" borderId="0" applyFont="0" applyFill="0" applyBorder="0" applyAlignment="0" applyProtection="0"/>
    <xf numFmtId="0" fontId="292" fillId="0" borderId="34" applyNumberFormat="0" applyFill="0" applyAlignment="0" applyProtection="0"/>
    <xf numFmtId="0" fontId="293" fillId="0" borderId="0" applyNumberFormat="0" applyFill="0" applyBorder="0" applyAlignment="0" applyProtection="0"/>
    <xf numFmtId="0" fontId="294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79" fillId="56" borderId="35" applyNumberFormat="0" applyFont="0" applyAlignment="0" applyProtection="0"/>
    <xf numFmtId="0" fontId="296" fillId="36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298" fillId="0" borderId="0"/>
    <xf numFmtId="9" fontId="298" fillId="0" borderId="0" applyFont="0" applyFill="0" applyBorder="0" applyAlignment="0" applyProtection="0"/>
    <xf numFmtId="0" fontId="298" fillId="56" borderId="35" applyNumberFormat="0" applyFont="0" applyAlignment="0" applyProtection="0"/>
    <xf numFmtId="0" fontId="299" fillId="0" borderId="0"/>
    <xf numFmtId="9" fontId="299" fillId="0" borderId="0" applyFont="0" applyFill="0" applyBorder="0" applyAlignment="0" applyProtection="0"/>
    <xf numFmtId="0" fontId="299" fillId="56" borderId="35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205" fillId="0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43" fontId="20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5" fillId="0" borderId="0" applyFont="0" applyFill="0" applyBorder="0" applyAlignment="0" applyProtection="0"/>
    <xf numFmtId="0" fontId="7" fillId="33" borderId="2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3" borderId="26" applyNumberFormat="0" applyFont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3" fillId="0" borderId="0"/>
    <xf numFmtId="9" fontId="253" fillId="0" borderId="0" applyFont="0" applyFill="0" applyBorder="0" applyAlignment="0" applyProtection="0"/>
    <xf numFmtId="0" fontId="253" fillId="56" borderId="35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53" fillId="0" borderId="0"/>
    <xf numFmtId="9" fontId="253" fillId="0" borderId="0" applyFont="0" applyFill="0" applyBorder="0" applyAlignment="0" applyProtection="0"/>
    <xf numFmtId="0" fontId="253" fillId="56" borderId="35" applyNumberFormat="0" applyFont="0" applyAlignment="0" applyProtection="0"/>
    <xf numFmtId="0" fontId="253" fillId="0" borderId="0"/>
    <xf numFmtId="9" fontId="253" fillId="0" borderId="0" applyFont="0" applyFill="0" applyBorder="0" applyAlignment="0" applyProtection="0"/>
    <xf numFmtId="0" fontId="253" fillId="56" borderId="35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01" fillId="0" borderId="0"/>
    <xf numFmtId="9" fontId="301" fillId="0" borderId="0" applyFont="0" applyFill="0" applyBorder="0" applyAlignment="0" applyProtection="0"/>
    <xf numFmtId="0" fontId="301" fillId="56" borderId="35" applyNumberFormat="0" applyFont="0" applyAlignment="0" applyProtection="0"/>
    <xf numFmtId="0" fontId="304" fillId="0" borderId="0"/>
    <xf numFmtId="9" fontId="304" fillId="0" borderId="0" applyFont="0" applyFill="0" applyBorder="0" applyAlignment="0" applyProtection="0"/>
    <xf numFmtId="0" fontId="304" fillId="56" borderId="35" applyNumberFormat="0" applyFont="0" applyAlignment="0" applyProtection="0"/>
    <xf numFmtId="0" fontId="305" fillId="0" borderId="0"/>
    <xf numFmtId="9" fontId="305" fillId="0" borderId="0" applyFont="0" applyFill="0" applyBorder="0" applyAlignment="0" applyProtection="0"/>
    <xf numFmtId="0" fontId="305" fillId="56" borderId="35" applyNumberFormat="0" applyFont="0" applyAlignment="0" applyProtection="0"/>
    <xf numFmtId="0" fontId="306" fillId="0" borderId="0"/>
    <xf numFmtId="9" fontId="306" fillId="0" borderId="0" applyFont="0" applyFill="0" applyBorder="0" applyAlignment="0" applyProtection="0"/>
    <xf numFmtId="0" fontId="306" fillId="56" borderId="35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2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3" borderId="26" applyNumberFormat="0" applyFont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12" fillId="0" borderId="0"/>
    <xf numFmtId="9" fontId="312" fillId="0" borderId="0" applyFont="0" applyFill="0" applyBorder="0" applyAlignment="0" applyProtection="0"/>
    <xf numFmtId="0" fontId="312" fillId="56" borderId="35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13" fillId="0" borderId="0"/>
    <xf numFmtId="9" fontId="313" fillId="0" borderId="0" applyFont="0" applyFill="0" applyBorder="0" applyAlignment="0" applyProtection="0"/>
    <xf numFmtId="0" fontId="313" fillId="56" borderId="35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2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3" borderId="26" applyNumberFormat="0" applyFont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16" fillId="0" borderId="0"/>
    <xf numFmtId="9" fontId="316" fillId="0" borderId="0" applyFont="0" applyFill="0" applyBorder="0" applyAlignment="0" applyProtection="0"/>
    <xf numFmtId="0" fontId="316" fillId="56" borderId="35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3" borderId="2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3" borderId="26" applyNumberFormat="0" applyFont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18" fillId="0" borderId="0"/>
    <xf numFmtId="9" fontId="318" fillId="0" borderId="0" applyFont="0" applyFill="0" applyBorder="0" applyAlignment="0" applyProtection="0"/>
    <xf numFmtId="0" fontId="318" fillId="56" borderId="35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2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26" applyNumberFormat="0" applyFont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2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26" applyNumberFormat="0" applyFont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1">
    <xf numFmtId="0" fontId="0" fillId="0" borderId="0" xfId="0"/>
    <xf numFmtId="0" fontId="218" fillId="0" borderId="1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18" fillId="0" borderId="0" xfId="0" applyFont="1"/>
    <xf numFmtId="0" fontId="211" fillId="0" borderId="0" xfId="0" applyFont="1"/>
    <xf numFmtId="4" fontId="206" fillId="0" borderId="1" xfId="0" applyNumberFormat="1" applyFont="1" applyFill="1" applyBorder="1" applyAlignment="1">
      <alignment horizontal="left" vertical="center"/>
    </xf>
    <xf numFmtId="4" fontId="214" fillId="0" borderId="1" xfId="0" applyNumberFormat="1" applyFont="1" applyFill="1" applyBorder="1" applyAlignment="1">
      <alignment horizontal="left" vertical="center"/>
    </xf>
    <xf numFmtId="4" fontId="213" fillId="2" borderId="1" xfId="0" applyNumberFormat="1" applyFont="1" applyFill="1" applyBorder="1" applyAlignment="1">
      <alignment horizontal="left" vertical="center"/>
    </xf>
    <xf numFmtId="0" fontId="218" fillId="0" borderId="0" xfId="0" applyFont="1" applyAlignment="1">
      <alignment horizontal="left" vertical="center"/>
    </xf>
    <xf numFmtId="0" fontId="215" fillId="0" borderId="0" xfId="0" applyFont="1" applyAlignment="1">
      <alignment horizontal="left"/>
    </xf>
    <xf numFmtId="0" fontId="221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11" fillId="0" borderId="0" xfId="0" applyFont="1" applyAlignment="1">
      <alignment horizontal="left" vertical="center"/>
    </xf>
    <xf numFmtId="0" fontId="218" fillId="0" borderId="0" xfId="0" applyFont="1" applyAlignment="1">
      <alignment horizontal="left"/>
    </xf>
    <xf numFmtId="4" fontId="210" fillId="0" borderId="1" xfId="0" applyNumberFormat="1" applyFont="1" applyFill="1" applyBorder="1" applyAlignment="1">
      <alignment horizontal="left" vertical="center"/>
    </xf>
    <xf numFmtId="0" fontId="215" fillId="0" borderId="0" xfId="0" applyFont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4" fontId="225" fillId="0" borderId="1" xfId="0" applyNumberFormat="1" applyFont="1" applyFill="1" applyBorder="1" applyAlignment="1">
      <alignment horizontal="left" vertical="center"/>
    </xf>
    <xf numFmtId="0" fontId="227" fillId="0" borderId="1" xfId="0" applyNumberFormat="1" applyFont="1" applyFill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33" fillId="0" borderId="1" xfId="0" applyNumberFormat="1" applyFont="1" applyFill="1" applyBorder="1" applyAlignment="1">
      <alignment horizontal="left" vertical="center"/>
    </xf>
    <xf numFmtId="4" fontId="232" fillId="0" borderId="1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18" fillId="0" borderId="1" xfId="0" applyFont="1" applyBorder="1" applyAlignment="1">
      <alignment horizontal="center" vertical="center"/>
    </xf>
    <xf numFmtId="4" fontId="224" fillId="0" borderId="1" xfId="0" applyNumberFormat="1" applyFont="1" applyFill="1" applyBorder="1" applyAlignment="1">
      <alignment horizontal="left" vertical="center"/>
    </xf>
    <xf numFmtId="4" fontId="207" fillId="0" borderId="1" xfId="0" applyNumberFormat="1" applyFont="1" applyFill="1" applyBorder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" fontId="234" fillId="0" borderId="1" xfId="0" applyNumberFormat="1" applyFont="1" applyFill="1" applyBorder="1" applyAlignment="1">
      <alignment horizontal="left" vertical="center"/>
    </xf>
    <xf numFmtId="4" fontId="235" fillId="0" borderId="2" xfId="0" applyNumberFormat="1" applyFont="1" applyFill="1" applyBorder="1" applyAlignment="1">
      <alignment horizontal="left" vertical="center"/>
    </xf>
    <xf numFmtId="3" fontId="235" fillId="0" borderId="0" xfId="3302" applyNumberFormat="1" applyFont="1" applyBorder="1" applyAlignment="1">
      <alignment horizontal="center" vertical="center"/>
    </xf>
    <xf numFmtId="4" fontId="237" fillId="0" borderId="1" xfId="0" applyNumberFormat="1" applyFont="1" applyFill="1" applyBorder="1" applyAlignment="1">
      <alignment horizontal="left" vertical="center"/>
    </xf>
    <xf numFmtId="0" fontId="243" fillId="0" borderId="0" xfId="0" applyFont="1" applyAlignment="1">
      <alignment horizontal="left" vertical="center"/>
    </xf>
    <xf numFmtId="0" fontId="244" fillId="0" borderId="0" xfId="0" applyFont="1" applyAlignment="1">
      <alignment horizontal="left"/>
    </xf>
    <xf numFmtId="2" fontId="211" fillId="0" borderId="1" xfId="0" applyNumberFormat="1" applyFont="1" applyBorder="1" applyAlignment="1">
      <alignment vertical="center"/>
    </xf>
    <xf numFmtId="4" fontId="246" fillId="0" borderId="1" xfId="0" applyNumberFormat="1" applyFont="1" applyFill="1" applyBorder="1" applyAlignment="1">
      <alignment horizontal="left" vertical="center"/>
    </xf>
    <xf numFmtId="43" fontId="208" fillId="0" borderId="1" xfId="3040" applyFont="1" applyBorder="1" applyAlignment="1">
      <alignment horizontal="center" vertical="center"/>
    </xf>
    <xf numFmtId="43" fontId="237" fillId="0" borderId="1" xfId="3040" applyFont="1" applyBorder="1" applyAlignment="1">
      <alignment horizontal="center" vertical="center"/>
    </xf>
    <xf numFmtId="43" fontId="238" fillId="0" borderId="1" xfId="3040" applyFont="1" applyBorder="1" applyAlignment="1">
      <alignment horizontal="center" vertical="center"/>
    </xf>
    <xf numFmtId="43" fontId="236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10" fontId="224" fillId="0" borderId="1" xfId="3304" applyNumberFormat="1" applyFont="1" applyBorder="1" applyAlignment="1">
      <alignment horizontal="center" vertical="center"/>
    </xf>
    <xf numFmtId="43" fontId="246" fillId="0" borderId="1" xfId="3040" applyFont="1" applyFill="1" applyBorder="1" applyAlignment="1">
      <alignment horizontal="center" vertical="center"/>
    </xf>
    <xf numFmtId="4" fontId="245" fillId="0" borderId="5" xfId="0" applyNumberFormat="1" applyFont="1" applyFill="1" applyBorder="1" applyAlignment="1">
      <alignment horizontal="left" vertical="center"/>
    </xf>
    <xf numFmtId="10" fontId="245" fillId="0" borderId="5" xfId="3304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247" fillId="0" borderId="1" xfId="0" applyNumberFormat="1" applyFont="1" applyFill="1" applyBorder="1" applyAlignment="1">
      <alignment horizontal="left" vertical="center"/>
    </xf>
    <xf numFmtId="4" fontId="248" fillId="0" borderId="1" xfId="0" applyNumberFormat="1" applyFont="1" applyFill="1" applyBorder="1" applyAlignment="1">
      <alignment horizontal="left" vertical="center"/>
    </xf>
    <xf numFmtId="0" fontId="222" fillId="0" borderId="1" xfId="0" applyFont="1" applyBorder="1" applyAlignment="1">
      <alignment horizontal="left" vertical="center"/>
    </xf>
    <xf numFmtId="43" fontId="248" fillId="2" borderId="1" xfId="3040" applyFont="1" applyFill="1" applyBorder="1" applyAlignment="1">
      <alignment horizontal="left" vertical="center"/>
    </xf>
    <xf numFmtId="4" fontId="249" fillId="0" borderId="1" xfId="0" applyNumberFormat="1" applyFont="1" applyFill="1" applyBorder="1" applyAlignment="1">
      <alignment horizontal="left" vertical="center"/>
    </xf>
    <xf numFmtId="43" fontId="239" fillId="2" borderId="1" xfId="3040" applyFont="1" applyFill="1" applyBorder="1" applyAlignment="1">
      <alignment horizontal="left" vertical="center"/>
    </xf>
    <xf numFmtId="4" fontId="231" fillId="0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164" fontId="241" fillId="2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4" fontId="251" fillId="0" borderId="5" xfId="0" applyNumberFormat="1" applyFont="1" applyFill="1" applyBorder="1" applyAlignment="1">
      <alignment horizontal="left" vertical="center"/>
    </xf>
    <xf numFmtId="10" fontId="251" fillId="0" borderId="5" xfId="3304" applyNumberFormat="1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0" fontId="252" fillId="0" borderId="6" xfId="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10" fontId="238" fillId="0" borderId="1" xfId="3304" applyNumberFormat="1" applyFont="1" applyBorder="1" applyAlignment="1">
      <alignment horizontal="center" vertical="center"/>
    </xf>
    <xf numFmtId="4" fontId="240" fillId="2" borderId="1" xfId="0" applyNumberFormat="1" applyFont="1" applyFill="1" applyBorder="1" applyAlignment="1">
      <alignment horizontal="left" vertical="center"/>
    </xf>
    <xf numFmtId="4" fontId="237" fillId="2" borderId="1" xfId="0" applyNumberFormat="1" applyFont="1" applyFill="1" applyBorder="1" applyAlignment="1">
      <alignment horizontal="left" vertical="center"/>
    </xf>
    <xf numFmtId="4" fontId="208" fillId="2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center" vertical="center"/>
    </xf>
    <xf numFmtId="1" fontId="237" fillId="2" borderId="1" xfId="0" applyNumberFormat="1" applyFont="1" applyFill="1" applyBorder="1" applyAlignment="1">
      <alignment horizontal="left" vertical="center"/>
    </xf>
    <xf numFmtId="1" fontId="236" fillId="2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36" fillId="2" borderId="1" xfId="0" applyNumberFormat="1" applyFont="1" applyFill="1" applyBorder="1" applyAlignment="1">
      <alignment horizontal="left" vertical="center"/>
    </xf>
    <xf numFmtId="3" fontId="236" fillId="0" borderId="0" xfId="3302" applyNumberFormat="1" applyFont="1" applyBorder="1" applyAlignment="1">
      <alignment horizontal="center" vertical="center"/>
    </xf>
    <xf numFmtId="4" fontId="236" fillId="2" borderId="3" xfId="0" applyNumberFormat="1" applyFont="1" applyFill="1" applyBorder="1" applyAlignment="1">
      <alignment horizontal="left" vertical="center"/>
    </xf>
    <xf numFmtId="0" fontId="208" fillId="0" borderId="0" xfId="0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53" fillId="0" borderId="0" xfId="0" applyFont="1"/>
    <xf numFmtId="2" fontId="211" fillId="0" borderId="1" xfId="0" applyNumberFormat="1" applyFont="1" applyFill="1" applyBorder="1" applyAlignment="1">
      <alignment vertical="center"/>
    </xf>
    <xf numFmtId="0" fontId="0" fillId="0" borderId="0" xfId="0" applyFont="1"/>
    <xf numFmtId="0" fontId="215" fillId="0" borderId="0" xfId="0" applyFont="1"/>
    <xf numFmtId="0" fontId="252" fillId="0" borderId="10" xfId="0" applyFont="1" applyBorder="1" applyAlignment="1">
      <alignment horizontal="center" vertical="center"/>
    </xf>
    <xf numFmtId="0" fontId="252" fillId="0" borderId="7" xfId="0" applyFont="1" applyBorder="1" applyAlignment="1">
      <alignment horizontal="center" vertical="center"/>
    </xf>
    <xf numFmtId="0" fontId="227" fillId="0" borderId="6" xfId="0" applyFont="1" applyFill="1" applyBorder="1" applyAlignment="1">
      <alignment horizontal="center" vertical="center"/>
    </xf>
    <xf numFmtId="0" fontId="230" fillId="0" borderId="7" xfId="0" applyFont="1" applyBorder="1" applyAlignment="1">
      <alignment horizontal="center" vertical="center"/>
    </xf>
    <xf numFmtId="4" fontId="248" fillId="0" borderId="1" xfId="0" applyNumberFormat="1" applyFont="1" applyFill="1" applyBorder="1" applyAlignment="1">
      <alignment horizontal="center" vertical="center"/>
    </xf>
    <xf numFmtId="0" fontId="227" fillId="3" borderId="7" xfId="0" applyFont="1" applyFill="1" applyBorder="1" applyAlignment="1">
      <alignment horizontal="center" vertical="center"/>
    </xf>
    <xf numFmtId="4" fontId="248" fillId="3" borderId="1" xfId="0" applyNumberFormat="1" applyFont="1" applyFill="1" applyBorder="1" applyAlignment="1">
      <alignment horizontal="center" vertical="center"/>
    </xf>
    <xf numFmtId="43" fontId="236" fillId="3" borderId="1" xfId="3040" applyFont="1" applyFill="1" applyBorder="1" applyAlignment="1">
      <alignment horizontal="left" vertical="center"/>
    </xf>
    <xf numFmtId="43" fontId="239" fillId="3" borderId="1" xfId="3040" applyFont="1" applyFill="1" applyBorder="1" applyAlignment="1">
      <alignment horizontal="left" vertical="center"/>
    </xf>
    <xf numFmtId="10" fontId="241" fillId="3" borderId="1" xfId="3304" applyNumberFormat="1" applyFont="1" applyFill="1" applyBorder="1" applyAlignment="1">
      <alignment horizontal="center" vertical="center"/>
    </xf>
    <xf numFmtId="10" fontId="251" fillId="3" borderId="5" xfId="3304" applyNumberFormat="1" applyFont="1" applyFill="1" applyBorder="1" applyAlignment="1">
      <alignment horizontal="center" vertical="center"/>
    </xf>
    <xf numFmtId="0" fontId="252" fillId="3" borderId="7" xfId="0" applyFont="1" applyFill="1" applyBorder="1" applyAlignment="1">
      <alignment horizontal="center" vertical="center"/>
    </xf>
    <xf numFmtId="43" fontId="246" fillId="3" borderId="1" xfId="3040" applyFont="1" applyFill="1" applyBorder="1" applyAlignment="1">
      <alignment horizontal="center" vertical="center"/>
    </xf>
    <xf numFmtId="43" fontId="208" fillId="3" borderId="1" xfId="3040" applyFont="1" applyFill="1" applyBorder="1" applyAlignment="1">
      <alignment horizontal="center" vertical="center"/>
    </xf>
    <xf numFmtId="43" fontId="238" fillId="3" borderId="1" xfId="3040" applyFont="1" applyFill="1" applyBorder="1" applyAlignment="1">
      <alignment horizontal="center" vertical="center"/>
    </xf>
    <xf numFmtId="10" fontId="238" fillId="3" borderId="1" xfId="3304" applyNumberFormat="1" applyFont="1" applyFill="1" applyBorder="1" applyAlignment="1">
      <alignment horizontal="center" vertical="center"/>
    </xf>
    <xf numFmtId="43" fontId="242" fillId="3" borderId="1" xfId="3040" applyFont="1" applyFill="1" applyBorder="1" applyAlignment="1">
      <alignment horizontal="center" vertical="center"/>
    </xf>
    <xf numFmtId="43" fontId="237" fillId="3" borderId="1" xfId="3040" applyFont="1" applyFill="1" applyBorder="1" applyAlignment="1">
      <alignment horizontal="center" vertical="center"/>
    </xf>
    <xf numFmtId="43" fontId="240" fillId="3" borderId="1" xfId="3040" applyFont="1" applyFill="1" applyBorder="1" applyAlignment="1">
      <alignment horizontal="center" vertical="center"/>
    </xf>
    <xf numFmtId="43" fontId="236" fillId="3" borderId="1" xfId="3040" applyFont="1" applyFill="1" applyBorder="1" applyAlignment="1">
      <alignment horizontal="center" vertical="center"/>
    </xf>
    <xf numFmtId="43" fontId="0" fillId="0" borderId="0" xfId="3040" applyFont="1"/>
    <xf numFmtId="0" fontId="0" fillId="0" borderId="7" xfId="0" applyBorder="1" applyAlignment="1">
      <alignment horizontal="center" vertical="center"/>
    </xf>
    <xf numFmtId="0" fontId="230" fillId="0" borderId="6" xfId="0" applyFont="1" applyBorder="1" applyAlignment="1">
      <alignment horizontal="center" vertical="center"/>
    </xf>
    <xf numFmtId="4" fontId="225" fillId="0" borderId="1" xfId="3302" applyNumberFormat="1" applyFont="1" applyBorder="1" applyAlignment="1">
      <alignment horizontal="center" vertical="center"/>
    </xf>
    <xf numFmtId="43" fontId="231" fillId="0" borderId="1" xfId="3040" applyFont="1" applyBorder="1" applyAlignment="1">
      <alignment horizontal="center" vertical="center"/>
    </xf>
    <xf numFmtId="43" fontId="225" fillId="2" borderId="10" xfId="3040" applyFont="1" applyFill="1" applyBorder="1" applyAlignment="1">
      <alignment horizontal="left" vertical="center"/>
    </xf>
    <xf numFmtId="4" fontId="206" fillId="0" borderId="5" xfId="0" applyNumberFormat="1" applyFont="1" applyFill="1" applyBorder="1" applyAlignment="1">
      <alignment horizontal="left" vertical="center"/>
    </xf>
    <xf numFmtId="4" fontId="207" fillId="0" borderId="5" xfId="0" applyNumberFormat="1" applyFont="1" applyFill="1" applyBorder="1" applyAlignment="1">
      <alignment horizontal="left" vertical="center"/>
    </xf>
    <xf numFmtId="4" fontId="214" fillId="0" borderId="8" xfId="0" applyNumberFormat="1" applyFont="1" applyFill="1" applyBorder="1" applyAlignment="1">
      <alignment horizontal="left" vertical="center"/>
    </xf>
    <xf numFmtId="4" fontId="225" fillId="0" borderId="8" xfId="0" applyNumberFormat="1" applyFont="1" applyFill="1" applyBorder="1" applyAlignment="1">
      <alignment horizontal="left" vertical="center"/>
    </xf>
    <xf numFmtId="43" fontId="225" fillId="2" borderId="15" xfId="3040" applyFont="1" applyFill="1" applyBorder="1" applyAlignment="1">
      <alignment horizontal="left" vertical="center"/>
    </xf>
    <xf numFmtId="4" fontId="213" fillId="2" borderId="15" xfId="0" applyNumberFormat="1" applyFont="1" applyFill="1" applyBorder="1" applyAlignment="1">
      <alignment horizontal="left" vertical="center"/>
    </xf>
    <xf numFmtId="4" fontId="245" fillId="0" borderId="9" xfId="0" applyNumberFormat="1" applyFont="1" applyFill="1" applyBorder="1" applyAlignment="1">
      <alignment horizontal="left" vertical="center"/>
    </xf>
    <xf numFmtId="43" fontId="245" fillId="0" borderId="9" xfId="3304" applyNumberFormat="1" applyFont="1" applyBorder="1" applyAlignment="1">
      <alignment horizontal="center" vertical="center"/>
    </xf>
    <xf numFmtId="164" fontId="245" fillId="2" borderId="11" xfId="0" applyNumberFormat="1" applyFont="1" applyFill="1" applyBorder="1" applyAlignment="1">
      <alignment horizontal="left" vertical="center"/>
    </xf>
    <xf numFmtId="164" fontId="220" fillId="2" borderId="14" xfId="0" applyNumberFormat="1" applyFont="1" applyFill="1" applyBorder="1" applyAlignment="1">
      <alignment horizontal="left" vertical="center"/>
    </xf>
    <xf numFmtId="164" fontId="220" fillId="2" borderId="17" xfId="0" applyNumberFormat="1" applyFont="1" applyFill="1" applyBorder="1" applyAlignment="1">
      <alignment horizontal="left" vertical="center"/>
    </xf>
    <xf numFmtId="0" fontId="273" fillId="0" borderId="0" xfId="0" applyFont="1"/>
    <xf numFmtId="2" fontId="276" fillId="0" borderId="1" xfId="0" applyNumberFormat="1" applyFont="1" applyBorder="1" applyAlignment="1">
      <alignment vertical="center"/>
    </xf>
    <xf numFmtId="0" fontId="278" fillId="0" borderId="4" xfId="0" applyFont="1" applyBorder="1" applyAlignment="1">
      <alignment horizontal="center"/>
    </xf>
    <xf numFmtId="43" fontId="278" fillId="0" borderId="4" xfId="0" applyNumberFormat="1" applyFont="1" applyBorder="1" applyAlignment="1">
      <alignment horizontal="center"/>
    </xf>
    <xf numFmtId="0" fontId="278" fillId="0" borderId="0" xfId="0" applyFont="1"/>
    <xf numFmtId="3" fontId="211" fillId="0" borderId="0" xfId="0" applyNumberFormat="1" applyFont="1"/>
    <xf numFmtId="0" fontId="0" fillId="0" borderId="7" xfId="0" applyBorder="1" applyAlignment="1">
      <alignment horizontal="center" vertical="center"/>
    </xf>
    <xf numFmtId="2" fontId="300" fillId="0" borderId="1" xfId="0" applyNumberFormat="1" applyFont="1" applyBorder="1" applyAlignment="1">
      <alignment vertical="center"/>
    </xf>
    <xf numFmtId="0" fontId="300" fillId="0" borderId="1" xfId="0" applyFont="1" applyBorder="1" applyAlignment="1">
      <alignment vertical="center"/>
    </xf>
    <xf numFmtId="2" fontId="0" fillId="0" borderId="0" xfId="0" applyNumberFormat="1" applyFont="1"/>
    <xf numFmtId="43" fontId="205" fillId="0" borderId="0" xfId="3040" applyFont="1"/>
    <xf numFmtId="0" fontId="302" fillId="0" borderId="0" xfId="0" applyFont="1"/>
    <xf numFmtId="0" fontId="303" fillId="0" borderId="0" xfId="0" applyFont="1"/>
    <xf numFmtId="0" fontId="205" fillId="0" borderId="0" xfId="0" applyFont="1"/>
    <xf numFmtId="10" fontId="239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0" fontId="308" fillId="0" borderId="0" xfId="0" applyFont="1"/>
    <xf numFmtId="0" fontId="309" fillId="0" borderId="0" xfId="0" applyFont="1"/>
    <xf numFmtId="0" fontId="310" fillId="0" borderId="0" xfId="0" applyFont="1"/>
    <xf numFmtId="2" fontId="273" fillId="0" borderId="0" xfId="0" applyNumberFormat="1" applyFont="1"/>
    <xf numFmtId="0" fontId="307" fillId="0" borderId="0" xfId="0" applyFont="1"/>
    <xf numFmtId="0" fontId="0" fillId="57" borderId="0" xfId="0" applyFill="1"/>
    <xf numFmtId="0" fontId="277" fillId="0" borderId="7" xfId="0" applyFont="1" applyBorder="1" applyAlignment="1">
      <alignment horizontal="center" vertical="center"/>
    </xf>
    <xf numFmtId="0" fontId="307" fillId="0" borderId="0" xfId="0" applyFont="1" applyAlignment="1">
      <alignment vertical="center"/>
    </xf>
    <xf numFmtId="0" fontId="0" fillId="0" borderId="12" xfId="0" applyBorder="1" applyAlignment="1">
      <alignment horizontal="center"/>
    </xf>
    <xf numFmtId="165" fontId="252" fillId="0" borderId="7" xfId="0" applyNumberFormat="1" applyFont="1" applyBorder="1" applyAlignment="1">
      <alignment horizontal="center" vertical="center"/>
    </xf>
    <xf numFmtId="43" fontId="315" fillId="0" borderId="12" xfId="0" applyNumberFormat="1" applyFont="1" applyBorder="1" applyAlignment="1">
      <alignment horizontal="center"/>
    </xf>
    <xf numFmtId="0" fontId="314" fillId="57" borderId="0" xfId="0" applyFont="1" applyFill="1"/>
    <xf numFmtId="10" fontId="220" fillId="0" borderId="13" xfId="3304" applyNumberFormat="1" applyFont="1" applyBorder="1" applyAlignment="1">
      <alignment horizontal="center" vertical="center"/>
    </xf>
    <xf numFmtId="10" fontId="220" fillId="0" borderId="16" xfId="3304" applyNumberFormat="1" applyFont="1" applyBorder="1" applyAlignment="1">
      <alignment horizontal="center" vertical="center"/>
    </xf>
    <xf numFmtId="4" fontId="207" fillId="0" borderId="1" xfId="0" applyNumberFormat="1" applyFont="1" applyFill="1" applyBorder="1" applyAlignment="1">
      <alignment horizontal="center" vertical="center"/>
    </xf>
    <xf numFmtId="4" fontId="213" fillId="0" borderId="1" xfId="3304" applyNumberFormat="1" applyFont="1" applyBorder="1" applyAlignment="1">
      <alignment horizontal="center" vertical="center"/>
    </xf>
    <xf numFmtId="4" fontId="216" fillId="0" borderId="1" xfId="0" applyNumberFormat="1" applyFont="1" applyBorder="1" applyAlignment="1">
      <alignment horizontal="center" vertical="center"/>
    </xf>
    <xf numFmtId="10" fontId="220" fillId="0" borderId="1" xfId="3304" applyNumberFormat="1" applyFont="1" applyBorder="1" applyAlignment="1">
      <alignment horizontal="center" vertical="center"/>
    </xf>
    <xf numFmtId="43" fontId="207" fillId="0" borderId="1" xfId="3040" applyFont="1" applyBorder="1" applyAlignment="1">
      <alignment horizontal="center" vertical="center"/>
    </xf>
    <xf numFmtId="43" fontId="216" fillId="0" borderId="1" xfId="3040" applyFont="1" applyBorder="1" applyAlignment="1">
      <alignment horizontal="center" vertical="center"/>
    </xf>
    <xf numFmtId="0" fontId="277" fillId="0" borderId="7" xfId="0" applyFont="1" applyBorder="1" applyAlignment="1">
      <alignment horizontal="center" vertical="center"/>
    </xf>
    <xf numFmtId="0" fontId="230" fillId="0" borderId="10" xfId="0" applyFont="1" applyBorder="1" applyAlignment="1">
      <alignment horizontal="center" vertical="center"/>
    </xf>
    <xf numFmtId="0" fontId="230" fillId="0" borderId="7" xfId="0" applyFont="1" applyBorder="1" applyAlignment="1">
      <alignment horizontal="center" vertical="center"/>
    </xf>
    <xf numFmtId="43" fontId="239" fillId="3" borderId="1" xfId="3040" applyFont="1" applyFill="1" applyBorder="1" applyAlignment="1">
      <alignment horizontal="center" vertical="center"/>
    </xf>
    <xf numFmtId="43" fontId="222" fillId="3" borderId="1" xfId="3040" applyFont="1" applyFill="1" applyBorder="1" applyAlignment="1">
      <alignment horizontal="center" vertical="center"/>
    </xf>
    <xf numFmtId="10" fontId="222" fillId="3" borderId="1" xfId="3304" applyNumberFormat="1" applyFont="1" applyFill="1" applyBorder="1" applyAlignment="1">
      <alignment horizontal="center" vertical="center"/>
    </xf>
    <xf numFmtId="43" fontId="222" fillId="3" borderId="1" xfId="3304" applyNumberFormat="1" applyFont="1" applyFill="1" applyBorder="1" applyAlignment="1">
      <alignment horizontal="center" vertical="center"/>
    </xf>
    <xf numFmtId="43" fontId="297" fillId="2" borderId="1" xfId="3040" applyFont="1" applyFill="1" applyBorder="1" applyAlignment="1">
      <alignment horizontal="left" vertical="center"/>
    </xf>
    <xf numFmtId="43" fontId="222" fillId="3" borderId="1" xfId="3040" applyFont="1" applyFill="1" applyBorder="1" applyAlignment="1">
      <alignment horizontal="left" vertical="center"/>
    </xf>
    <xf numFmtId="10" fontId="255" fillId="2" borderId="16" xfId="3304" applyNumberFormat="1" applyFont="1" applyFill="1" applyBorder="1" applyAlignment="1">
      <alignment horizontal="center" vertical="center"/>
    </xf>
    <xf numFmtId="43" fontId="226" fillId="0" borderId="1" xfId="3040" applyFont="1" applyBorder="1" applyAlignment="1">
      <alignment horizontal="center" vertical="center"/>
    </xf>
    <xf numFmtId="43" fontId="255" fillId="2" borderId="16" xfId="3304" applyNumberFormat="1" applyFont="1" applyFill="1" applyBorder="1" applyAlignment="1">
      <alignment horizontal="center" vertical="center"/>
    </xf>
    <xf numFmtId="0" fontId="0" fillId="0" borderId="0" xfId="0" applyFill="1"/>
    <xf numFmtId="43" fontId="319" fillId="3" borderId="1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2" fontId="320" fillId="0" borderId="4" xfId="0" applyNumberFormat="1" applyFont="1" applyBorder="1"/>
    <xf numFmtId="0" fontId="321" fillId="0" borderId="0" xfId="0" applyFont="1"/>
    <xf numFmtId="0" fontId="322" fillId="0" borderId="1" xfId="0" applyFont="1" applyBorder="1" applyAlignment="1">
      <alignment horizontal="center" vertical="center"/>
    </xf>
    <xf numFmtId="0" fontId="300" fillId="0" borderId="1" xfId="0" applyFont="1" applyBorder="1" applyAlignment="1">
      <alignment horizontal="center" vertical="center"/>
    </xf>
    <xf numFmtId="0" fontId="215" fillId="0" borderId="7" xfId="0" applyFont="1" applyBorder="1" applyAlignment="1">
      <alignment horizontal="center" vertical="center"/>
    </xf>
    <xf numFmtId="0" fontId="278" fillId="0" borderId="7" xfId="0" applyFont="1" applyBorder="1" applyAlignment="1">
      <alignment horizontal="center" vertical="center"/>
    </xf>
    <xf numFmtId="10" fontId="317" fillId="0" borderId="1" xfId="3304" applyNumberFormat="1" applyFont="1" applyBorder="1" applyAlignment="1">
      <alignment horizontal="center" vertical="center"/>
    </xf>
    <xf numFmtId="10" fontId="317" fillId="3" borderId="1" xfId="3304" applyNumberFormat="1" applyFont="1" applyFill="1" applyBorder="1" applyAlignment="1">
      <alignment horizontal="center" vertical="center"/>
    </xf>
    <xf numFmtId="164" fontId="317" fillId="2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center" vertical="center"/>
    </xf>
    <xf numFmtId="4" fontId="324" fillId="2" borderId="1" xfId="0" applyNumberFormat="1" applyFont="1" applyFill="1" applyBorder="1" applyAlignment="1">
      <alignment horizontal="center" vertical="center"/>
    </xf>
    <xf numFmtId="4" fontId="0" fillId="0" borderId="0" xfId="0" applyNumberFormat="1" applyFont="1"/>
    <xf numFmtId="4" fontId="215" fillId="0" borderId="0" xfId="0" applyNumberFormat="1" applyFont="1"/>
    <xf numFmtId="43" fontId="315" fillId="0" borderId="0" xfId="3040" applyFont="1"/>
    <xf numFmtId="43" fontId="215" fillId="0" borderId="0" xfId="3040" applyFont="1"/>
    <xf numFmtId="2" fontId="307" fillId="0" borderId="0" xfId="0" applyNumberFormat="1" applyFont="1"/>
    <xf numFmtId="4" fontId="0" fillId="0" borderId="0" xfId="0" applyNumberFormat="1" applyAlignment="1">
      <alignment horizontal="center"/>
    </xf>
    <xf numFmtId="4" fontId="215" fillId="0" borderId="0" xfId="0" applyNumberFormat="1" applyFont="1" applyAlignment="1">
      <alignment horizontal="center"/>
    </xf>
    <xf numFmtId="0" fontId="327" fillId="0" borderId="0" xfId="0" applyFont="1"/>
    <xf numFmtId="0" fontId="0" fillId="0" borderId="7" xfId="0" applyBorder="1" applyAlignment="1">
      <alignment horizontal="right" vertical="center"/>
    </xf>
    <xf numFmtId="0" fontId="277" fillId="0" borderId="7" xfId="0" applyFont="1" applyBorder="1" applyAlignment="1">
      <alignment horizontal="right" vertical="center"/>
    </xf>
    <xf numFmtId="3" fontId="211" fillId="0" borderId="7" xfId="0" applyNumberFormat="1" applyFont="1" applyBorder="1" applyAlignment="1">
      <alignment horizontal="right" vertical="center"/>
    </xf>
    <xf numFmtId="4" fontId="0" fillId="0" borderId="0" xfId="3040" applyNumberFormat="1" applyFont="1"/>
    <xf numFmtId="4" fontId="215" fillId="0" borderId="0" xfId="3040" applyNumberFormat="1" applyFont="1"/>
    <xf numFmtId="2" fontId="211" fillId="0" borderId="1" xfId="0" applyNumberFormat="1" applyFont="1" applyBorder="1" applyAlignment="1">
      <alignment horizontal="right" vertical="center"/>
    </xf>
    <xf numFmtId="2" fontId="311" fillId="0" borderId="1" xfId="0" applyNumberFormat="1" applyFont="1" applyBorder="1" applyAlignment="1">
      <alignment horizontal="right" vertical="center"/>
    </xf>
    <xf numFmtId="2" fontId="276" fillId="0" borderId="1" xfId="0" applyNumberFormat="1" applyFont="1" applyBorder="1" applyAlignment="1">
      <alignment horizontal="right" vertical="center"/>
    </xf>
    <xf numFmtId="2" fontId="211" fillId="0" borderId="1" xfId="0" applyNumberFormat="1" applyFont="1" applyFill="1" applyBorder="1" applyAlignment="1">
      <alignment horizontal="right" vertical="center"/>
    </xf>
    <xf numFmtId="2" fontId="326" fillId="0" borderId="1" xfId="0" applyNumberFormat="1" applyFont="1" applyBorder="1" applyAlignment="1">
      <alignment horizontal="right" vertical="center"/>
    </xf>
    <xf numFmtId="2" fontId="300" fillId="0" borderId="1" xfId="0" applyNumberFormat="1" applyFont="1" applyBorder="1" applyAlignment="1">
      <alignment horizontal="right" vertical="center"/>
    </xf>
    <xf numFmtId="2" fontId="211" fillId="57" borderId="1" xfId="0" applyNumberFormat="1" applyFont="1" applyFill="1" applyBorder="1" applyAlignment="1">
      <alignment horizontal="right" vertical="center"/>
    </xf>
    <xf numFmtId="0" fontId="328" fillId="0" borderId="0" xfId="0" applyFont="1"/>
    <xf numFmtId="2" fontId="218" fillId="0" borderId="1" xfId="0" applyNumberFormat="1" applyFont="1" applyBorder="1" applyAlignment="1">
      <alignment vertical="center"/>
    </xf>
    <xf numFmtId="10" fontId="208" fillId="0" borderId="1" xfId="3304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0" fontId="245" fillId="0" borderId="1" xfId="3304" applyNumberFormat="1" applyFont="1" applyBorder="1" applyAlignment="1">
      <alignment horizontal="center" vertical="center"/>
    </xf>
    <xf numFmtId="4" fontId="330" fillId="0" borderId="1" xfId="0" applyNumberFormat="1" applyFont="1" applyFill="1" applyBorder="1" applyAlignment="1">
      <alignment horizontal="left" vertical="center"/>
    </xf>
    <xf numFmtId="43" fontId="324" fillId="0" borderId="1" xfId="3040" applyFont="1" applyBorder="1" applyAlignment="1">
      <alignment horizontal="center" vertical="center"/>
    </xf>
    <xf numFmtId="43" fontId="324" fillId="3" borderId="1" xfId="3040" applyFont="1" applyFill="1" applyBorder="1" applyAlignment="1">
      <alignment horizontal="center" vertical="center"/>
    </xf>
    <xf numFmtId="43" fontId="330" fillId="3" borderId="1" xfId="3040" applyFont="1" applyFill="1" applyBorder="1" applyAlignment="1">
      <alignment horizontal="center" vertical="center"/>
    </xf>
    <xf numFmtId="0" fontId="331" fillId="0" borderId="6" xfId="0" applyFont="1" applyBorder="1" applyAlignment="1">
      <alignment horizontal="center" vertical="center"/>
    </xf>
    <xf numFmtId="0" fontId="328" fillId="0" borderId="0" xfId="0" applyFont="1" applyAlignment="1">
      <alignment horizontal="left" vertical="center"/>
    </xf>
    <xf numFmtId="0" fontId="328" fillId="0" borderId="0" xfId="0" applyFont="1" applyAlignment="1">
      <alignment horizontal="left"/>
    </xf>
    <xf numFmtId="0" fontId="329" fillId="0" borderId="0" xfId="0" applyFont="1" applyAlignment="1">
      <alignment horizontal="left" vertical="center"/>
    </xf>
    <xf numFmtId="10" fontId="208" fillId="3" borderId="1" xfId="3304" applyNumberFormat="1" applyFont="1" applyFill="1" applyBorder="1" applyAlignment="1">
      <alignment horizontal="center" vertical="center"/>
    </xf>
    <xf numFmtId="4" fontId="332" fillId="0" borderId="1" xfId="0" applyNumberFormat="1" applyFont="1" applyFill="1" applyBorder="1" applyAlignment="1">
      <alignment horizontal="left" vertical="center"/>
    </xf>
    <xf numFmtId="43" fontId="222" fillId="0" borderId="1" xfId="3040" applyFont="1" applyBorder="1" applyAlignment="1">
      <alignment horizontal="center" vertical="center"/>
    </xf>
    <xf numFmtId="4" fontId="222" fillId="2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center" vertical="center"/>
    </xf>
    <xf numFmtId="0" fontId="333" fillId="0" borderId="0" xfId="0" applyFont="1"/>
    <xf numFmtId="0" fontId="334" fillId="0" borderId="1" xfId="0" applyNumberFormat="1" applyFont="1" applyFill="1" applyBorder="1" applyAlignment="1">
      <alignment horizontal="left" vertical="center"/>
    </xf>
    <xf numFmtId="4" fontId="336" fillId="0" borderId="5" xfId="0" applyNumberFormat="1" applyFont="1" applyFill="1" applyBorder="1" applyAlignment="1">
      <alignment horizontal="left" vertical="center"/>
    </xf>
    <xf numFmtId="4" fontId="337" fillId="57" borderId="5" xfId="0" applyNumberFormat="1" applyFont="1" applyFill="1" applyBorder="1" applyAlignment="1">
      <alignment horizontal="left" vertical="center"/>
    </xf>
    <xf numFmtId="4" fontId="337" fillId="0" borderId="5" xfId="0" applyNumberFormat="1" applyFont="1" applyFill="1" applyBorder="1" applyAlignment="1">
      <alignment horizontal="left" vertical="center"/>
    </xf>
    <xf numFmtId="4" fontId="337" fillId="58" borderId="5" xfId="0" applyNumberFormat="1" applyFont="1" applyFill="1" applyBorder="1" applyAlignment="1">
      <alignment horizontal="center" vertical="center"/>
    </xf>
    <xf numFmtId="4" fontId="338" fillId="57" borderId="5" xfId="0" applyNumberFormat="1" applyFont="1" applyFill="1" applyBorder="1" applyAlignment="1">
      <alignment horizontal="left" vertical="center"/>
    </xf>
    <xf numFmtId="4" fontId="337" fillId="0" borderId="37" xfId="0" applyNumberFormat="1" applyFont="1" applyFill="1" applyBorder="1" applyAlignment="1">
      <alignment horizontal="left" vertical="center"/>
    </xf>
    <xf numFmtId="0" fontId="339" fillId="0" borderId="1" xfId="0" applyFont="1" applyBorder="1" applyAlignment="1">
      <alignment horizontal="center"/>
    </xf>
    <xf numFmtId="4" fontId="337" fillId="0" borderId="5" xfId="0" applyNumberFormat="1" applyFont="1" applyFill="1" applyBorder="1" applyAlignment="1">
      <alignment horizontal="center" vertical="center"/>
    </xf>
    <xf numFmtId="4" fontId="337" fillId="57" borderId="5" xfId="0" applyNumberFormat="1" applyFont="1" applyFill="1" applyBorder="1" applyAlignment="1">
      <alignment horizontal="center" vertical="center"/>
    </xf>
    <xf numFmtId="4" fontId="337" fillId="0" borderId="37" xfId="0" applyNumberFormat="1" applyFont="1" applyFill="1" applyBorder="1" applyAlignment="1">
      <alignment horizontal="center" vertical="center"/>
    </xf>
    <xf numFmtId="0" fontId="333" fillId="0" borderId="0" xfId="0" applyFont="1" applyAlignment="1">
      <alignment horizontal="center"/>
    </xf>
    <xf numFmtId="4" fontId="340" fillId="58" borderId="5" xfId="0" applyNumberFormat="1" applyFont="1" applyFill="1" applyBorder="1" applyAlignment="1">
      <alignment horizontal="center" vertical="center"/>
    </xf>
    <xf numFmtId="4" fontId="341" fillId="0" borderId="1" xfId="0" applyNumberFormat="1" applyFont="1" applyFill="1" applyBorder="1" applyAlignment="1">
      <alignment horizontal="left" vertical="center"/>
    </xf>
    <xf numFmtId="4" fontId="342" fillId="57" borderId="1" xfId="3302" applyNumberFormat="1" applyFont="1" applyFill="1" applyBorder="1" applyAlignment="1">
      <alignment horizontal="center" vertical="center"/>
    </xf>
    <xf numFmtId="4" fontId="342" fillId="0" borderId="1" xfId="3302" applyNumberFormat="1" applyFont="1" applyBorder="1" applyAlignment="1">
      <alignment horizontal="center" vertical="center"/>
    </xf>
    <xf numFmtId="4" fontId="342" fillId="58" borderId="1" xfId="3302" applyNumberFormat="1" applyFont="1" applyFill="1" applyBorder="1" applyAlignment="1">
      <alignment horizontal="center" vertical="center"/>
    </xf>
    <xf numFmtId="43" fontId="342" fillId="2" borderId="10" xfId="3040" applyFont="1" applyFill="1" applyBorder="1" applyAlignment="1">
      <alignment horizontal="center" vertical="center"/>
    </xf>
    <xf numFmtId="4" fontId="339" fillId="0" borderId="1" xfId="0" applyNumberFormat="1" applyFont="1" applyBorder="1" applyAlignment="1">
      <alignment horizontal="center"/>
    </xf>
    <xf numFmtId="4" fontId="343" fillId="0" borderId="1" xfId="0" applyNumberFormat="1" applyFont="1" applyFill="1" applyBorder="1" applyAlignment="1">
      <alignment horizontal="left" vertical="center"/>
    </xf>
    <xf numFmtId="4" fontId="344" fillId="57" borderId="1" xfId="0" applyNumberFormat="1" applyFont="1" applyFill="1" applyBorder="1" applyAlignment="1">
      <alignment horizontal="center" vertical="center"/>
    </xf>
    <xf numFmtId="4" fontId="344" fillId="0" borderId="1" xfId="0" applyNumberFormat="1" applyFont="1" applyBorder="1" applyAlignment="1">
      <alignment horizontal="center" vertical="center"/>
    </xf>
    <xf numFmtId="4" fontId="344" fillId="58" borderId="1" xfId="0" applyNumberFormat="1" applyFont="1" applyFill="1" applyBorder="1" applyAlignment="1">
      <alignment horizontal="center" vertical="center"/>
    </xf>
    <xf numFmtId="4" fontId="345" fillId="58" borderId="1" xfId="3040" applyNumberFormat="1" applyFont="1" applyFill="1" applyBorder="1" applyAlignment="1">
      <alignment horizontal="center" vertical="center"/>
    </xf>
    <xf numFmtId="4" fontId="346" fillId="57" borderId="1" xfId="0" applyNumberFormat="1" applyFont="1" applyFill="1" applyBorder="1" applyAlignment="1">
      <alignment horizontal="center" vertical="center"/>
    </xf>
    <xf numFmtId="4" fontId="344" fillId="2" borderId="10" xfId="0" applyNumberFormat="1" applyFont="1" applyFill="1" applyBorder="1" applyAlignment="1">
      <alignment horizontal="center" vertical="center"/>
    </xf>
    <xf numFmtId="0" fontId="333" fillId="0" borderId="1" xfId="0" applyFont="1" applyBorder="1"/>
    <xf numFmtId="4" fontId="347" fillId="0" borderId="1" xfId="0" applyNumberFormat="1" applyFont="1" applyFill="1" applyBorder="1" applyAlignment="1">
      <alignment horizontal="left" vertical="center"/>
    </xf>
    <xf numFmtId="10" fontId="348" fillId="57" borderId="13" xfId="3304" applyNumberFormat="1" applyFont="1" applyFill="1" applyBorder="1" applyAlignment="1">
      <alignment horizontal="center" vertical="center"/>
    </xf>
    <xf numFmtId="10" fontId="348" fillId="0" borderId="13" xfId="3304" applyNumberFormat="1" applyFont="1" applyBorder="1" applyAlignment="1">
      <alignment horizontal="center" vertical="center"/>
    </xf>
    <xf numFmtId="10" fontId="348" fillId="58" borderId="13" xfId="3304" applyNumberFormat="1" applyFont="1" applyFill="1" applyBorder="1" applyAlignment="1">
      <alignment horizontal="center" vertical="center"/>
    </xf>
    <xf numFmtId="4" fontId="349" fillId="58" borderId="13" xfId="0" applyNumberFormat="1" applyFont="1" applyFill="1" applyBorder="1" applyAlignment="1">
      <alignment horizontal="center" vertical="center"/>
    </xf>
    <xf numFmtId="4" fontId="349" fillId="2" borderId="38" xfId="0" applyNumberFormat="1" applyFont="1" applyFill="1" applyBorder="1" applyAlignment="1">
      <alignment horizontal="center" vertical="center"/>
    </xf>
    <xf numFmtId="10" fontId="350" fillId="0" borderId="1" xfId="3304" applyNumberFormat="1" applyFont="1" applyBorder="1" applyAlignment="1">
      <alignment horizontal="center" vertical="center"/>
    </xf>
    <xf numFmtId="10" fontId="350" fillId="57" borderId="1" xfId="3304" applyNumberFormat="1" applyFont="1" applyFill="1" applyBorder="1" applyAlignment="1">
      <alignment horizontal="center" vertical="center"/>
    </xf>
    <xf numFmtId="10" fontId="350" fillId="58" borderId="1" xfId="3304" applyNumberFormat="1" applyFont="1" applyFill="1" applyBorder="1" applyAlignment="1">
      <alignment horizontal="center" vertical="center"/>
    </xf>
    <xf numFmtId="43" fontId="350" fillId="58" borderId="1" xfId="3040" applyFont="1" applyFill="1" applyBorder="1" applyAlignment="1">
      <alignment horizontal="center" vertical="center"/>
    </xf>
    <xf numFmtId="10" fontId="340" fillId="58" borderId="1" xfId="3304" applyNumberFormat="1" applyFont="1" applyFill="1" applyBorder="1" applyAlignment="1">
      <alignment horizontal="center" vertical="center"/>
    </xf>
    <xf numFmtId="4" fontId="340" fillId="2" borderId="10" xfId="0" applyNumberFormat="1" applyFont="1" applyFill="1" applyBorder="1" applyAlignment="1">
      <alignment horizontal="center" vertical="center"/>
    </xf>
    <xf numFmtId="0" fontId="303" fillId="0" borderId="1" xfId="0" applyFont="1" applyBorder="1"/>
    <xf numFmtId="4" fontId="351" fillId="0" borderId="36" xfId="0" applyNumberFormat="1" applyFont="1" applyFill="1" applyBorder="1" applyAlignment="1">
      <alignment horizontal="left" vertical="center"/>
    </xf>
    <xf numFmtId="10" fontId="348" fillId="57" borderId="5" xfId="3304" applyNumberFormat="1" applyFont="1" applyFill="1" applyBorder="1" applyAlignment="1">
      <alignment horizontal="center" vertical="center"/>
    </xf>
    <xf numFmtId="10" fontId="348" fillId="0" borderId="5" xfId="3304" applyNumberFormat="1" applyFont="1" applyBorder="1" applyAlignment="1">
      <alignment horizontal="center" vertical="center"/>
    </xf>
    <xf numFmtId="10" fontId="348" fillId="58" borderId="5" xfId="3304" applyNumberFormat="1" applyFont="1" applyFill="1" applyBorder="1" applyAlignment="1">
      <alignment horizontal="center" vertical="center"/>
    </xf>
    <xf numFmtId="10" fontId="349" fillId="58" borderId="5" xfId="3304" applyNumberFormat="1" applyFont="1" applyFill="1" applyBorder="1" applyAlignment="1">
      <alignment horizontal="center" vertical="center"/>
    </xf>
    <xf numFmtId="4" fontId="349" fillId="2" borderId="37" xfId="0" applyNumberFormat="1" applyFont="1" applyFill="1" applyBorder="1" applyAlignment="1">
      <alignment horizontal="center" vertical="center"/>
    </xf>
    <xf numFmtId="4" fontId="352" fillId="0" borderId="1" xfId="0" applyNumberFormat="1" applyFont="1" applyFill="1" applyBorder="1" applyAlignment="1">
      <alignment horizontal="left" vertical="center"/>
    </xf>
    <xf numFmtId="10" fontId="353" fillId="57" borderId="1" xfId="3304" applyNumberFormat="1" applyFont="1" applyFill="1" applyBorder="1" applyAlignment="1">
      <alignment horizontal="center" vertical="center"/>
    </xf>
    <xf numFmtId="10" fontId="353" fillId="58" borderId="1" xfId="3304" applyNumberFormat="1" applyFont="1" applyFill="1" applyBorder="1" applyAlignment="1">
      <alignment horizontal="center" vertical="center"/>
    </xf>
    <xf numFmtId="0" fontId="303" fillId="0" borderId="0" xfId="0" applyFont="1" applyBorder="1" applyAlignment="1">
      <alignment horizontal="center"/>
    </xf>
    <xf numFmtId="0" fontId="303" fillId="0" borderId="0" xfId="0" applyFont="1" applyBorder="1"/>
    <xf numFmtId="0" fontId="333" fillId="57" borderId="0" xfId="0" applyFont="1" applyFill="1"/>
    <xf numFmtId="0" fontId="354" fillId="57" borderId="0" xfId="0" applyFont="1" applyFill="1"/>
    <xf numFmtId="0" fontId="355" fillId="0" borderId="0" xfId="0" applyFont="1" applyAlignment="1">
      <alignment horizontal="right"/>
    </xf>
    <xf numFmtId="9" fontId="355" fillId="0" borderId="0" xfId="0" applyNumberFormat="1" applyFont="1" applyAlignment="1">
      <alignment horizontal="right"/>
    </xf>
    <xf numFmtId="4" fontId="355" fillId="0" borderId="0" xfId="0" applyNumberFormat="1" applyFont="1"/>
    <xf numFmtId="4" fontId="356" fillId="0" borderId="0" xfId="0" applyNumberFormat="1" applyFont="1"/>
    <xf numFmtId="166" fontId="222" fillId="0" borderId="0" xfId="3304" applyNumberFormat="1" applyFont="1" applyAlignment="1">
      <alignment horizontal="center" vertical="center"/>
    </xf>
    <xf numFmtId="10" fontId="222" fillId="0" borderId="0" xfId="3304" applyNumberFormat="1" applyFont="1" applyAlignment="1">
      <alignment horizontal="center" vertical="center"/>
    </xf>
    <xf numFmtId="4" fontId="297" fillId="0" borderId="1" xfId="0" applyNumberFormat="1" applyFont="1" applyFill="1" applyBorder="1" applyAlignment="1">
      <alignment horizontal="left" vertical="center"/>
    </xf>
    <xf numFmtId="4" fontId="297" fillId="0" borderId="1" xfId="0" applyNumberFormat="1" applyFont="1" applyFill="1" applyBorder="1" applyAlignment="1">
      <alignment horizontal="center" vertical="center"/>
    </xf>
    <xf numFmtId="4" fontId="297" fillId="3" borderId="1" xfId="0" applyNumberFormat="1" applyFont="1" applyFill="1" applyBorder="1" applyAlignment="1">
      <alignment horizontal="center" vertical="center"/>
    </xf>
    <xf numFmtId="0" fontId="315" fillId="0" borderId="0" xfId="0" applyFont="1" applyAlignment="1">
      <alignment horizontal="left" vertical="center"/>
    </xf>
    <xf numFmtId="0" fontId="315" fillId="0" borderId="0" xfId="0" applyFont="1" applyAlignment="1">
      <alignment horizontal="left"/>
    </xf>
    <xf numFmtId="43" fontId="297" fillId="0" borderId="1" xfId="3040" applyFont="1" applyBorder="1" applyAlignment="1">
      <alignment horizontal="center" vertical="center"/>
    </xf>
    <xf numFmtId="43" fontId="297" fillId="3" borderId="1" xfId="3040" applyFont="1" applyFill="1" applyBorder="1" applyAlignment="1">
      <alignment horizontal="center" vertical="center"/>
    </xf>
    <xf numFmtId="4" fontId="297" fillId="2" borderId="1" xfId="0" applyNumberFormat="1" applyFont="1" applyFill="1" applyBorder="1" applyAlignment="1">
      <alignment horizontal="left" vertical="center"/>
    </xf>
    <xf numFmtId="4" fontId="357" fillId="0" borderId="1" xfId="0" applyNumberFormat="1" applyFont="1" applyFill="1" applyBorder="1" applyAlignment="1">
      <alignment horizontal="left" vertical="center"/>
    </xf>
    <xf numFmtId="43" fontId="358" fillId="0" borderId="1" xfId="3040" applyFont="1" applyBorder="1" applyAlignment="1">
      <alignment horizontal="center" vertical="center"/>
    </xf>
    <xf numFmtId="43" fontId="358" fillId="3" borderId="1" xfId="3040" applyFont="1" applyFill="1" applyBorder="1" applyAlignment="1">
      <alignment horizontal="center" vertical="center"/>
    </xf>
    <xf numFmtId="4" fontId="358" fillId="2" borderId="1" xfId="0" applyNumberFormat="1" applyFont="1" applyFill="1" applyBorder="1" applyAlignment="1">
      <alignment horizontal="left" vertical="center"/>
    </xf>
    <xf numFmtId="0" fontId="359" fillId="0" borderId="0" xfId="0" applyFont="1" applyAlignment="1">
      <alignment horizontal="left" vertical="center"/>
    </xf>
    <xf numFmtId="0" fontId="359" fillId="0" borderId="0" xfId="0" applyFont="1" applyAlignment="1">
      <alignment horizontal="left"/>
    </xf>
    <xf numFmtId="0" fontId="360" fillId="0" borderId="0" xfId="0" applyFont="1" applyAlignment="1">
      <alignment horizontal="left" vertical="center"/>
    </xf>
    <xf numFmtId="0" fontId="361" fillId="0" borderId="0" xfId="0" applyFont="1" applyAlignment="1">
      <alignment horizontal="left" vertical="center"/>
    </xf>
    <xf numFmtId="4" fontId="358" fillId="2" borderId="5" xfId="0" applyNumberFormat="1" applyFont="1" applyFill="1" applyBorder="1" applyAlignment="1">
      <alignment horizontal="left" vertical="center"/>
    </xf>
    <xf numFmtId="4" fontId="362" fillId="0" borderId="1" xfId="0" applyNumberFormat="1" applyFont="1" applyFill="1" applyBorder="1" applyAlignment="1">
      <alignment horizontal="left" vertical="center"/>
    </xf>
    <xf numFmtId="10" fontId="363" fillId="0" borderId="1" xfId="3304" applyNumberFormat="1" applyFont="1" applyBorder="1" applyAlignment="1">
      <alignment horizontal="center" vertical="center"/>
    </xf>
    <xf numFmtId="43" fontId="363" fillId="3" borderId="1" xfId="3040" applyFont="1" applyFill="1" applyBorder="1" applyAlignment="1">
      <alignment horizontal="center" vertical="center"/>
    </xf>
    <xf numFmtId="4" fontId="363" fillId="2" borderId="1" xfId="0" applyNumberFormat="1" applyFont="1" applyFill="1" applyBorder="1" applyAlignment="1">
      <alignment horizontal="left" vertical="center"/>
    </xf>
    <xf numFmtId="10" fontId="363" fillId="3" borderId="1" xfId="3040" applyNumberFormat="1" applyFont="1" applyFill="1" applyBorder="1" applyAlignment="1">
      <alignment horizontal="center" vertical="center"/>
    </xf>
    <xf numFmtId="2" fontId="276" fillId="0" borderId="1" xfId="0" applyNumberFormat="1" applyFont="1" applyFill="1" applyBorder="1" applyAlignment="1">
      <alignment vertical="center"/>
    </xf>
    <xf numFmtId="4" fontId="364" fillId="0" borderId="1" xfId="0" applyNumberFormat="1" applyFont="1" applyFill="1" applyBorder="1" applyAlignment="1">
      <alignment horizontal="left" vertical="center"/>
    </xf>
    <xf numFmtId="4" fontId="365" fillId="0" borderId="1" xfId="0" applyNumberFormat="1" applyFont="1" applyBorder="1" applyAlignment="1">
      <alignment horizontal="center" vertical="center"/>
    </xf>
    <xf numFmtId="43" fontId="366" fillId="3" borderId="1" xfId="3040" applyFont="1" applyFill="1" applyBorder="1" applyAlignment="1">
      <alignment horizontal="center" vertical="center"/>
    </xf>
    <xf numFmtId="43" fontId="366" fillId="3" borderId="1" xfId="3040" applyFont="1" applyFill="1" applyBorder="1" applyAlignment="1">
      <alignment horizontal="left" vertical="center"/>
    </xf>
    <xf numFmtId="43" fontId="366" fillId="2" borderId="1" xfId="3040" applyFont="1" applyFill="1" applyBorder="1" applyAlignment="1">
      <alignment horizontal="left" vertical="center"/>
    </xf>
    <xf numFmtId="43" fontId="366" fillId="0" borderId="1" xfId="3040" applyFont="1" applyBorder="1" applyAlignment="1">
      <alignment horizontal="center" vertical="center"/>
    </xf>
    <xf numFmtId="0" fontId="227" fillId="0" borderId="1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9" fillId="0" borderId="10" xfId="0" applyFont="1" applyFill="1" applyBorder="1" applyAlignment="1">
      <alignment horizontal="center" vertical="center"/>
    </xf>
    <xf numFmtId="43" fontId="222" fillId="3" borderId="10" xfId="3040" applyFont="1" applyFill="1" applyBorder="1" applyAlignment="1">
      <alignment horizontal="center" vertical="center"/>
    </xf>
    <xf numFmtId="43" fontId="222" fillId="3" borderId="7" xfId="304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43" fontId="222" fillId="3" borderId="10" xfId="3040" applyFont="1" applyFill="1" applyBorder="1" applyAlignment="1">
      <alignment vertical="center"/>
    </xf>
    <xf numFmtId="43" fontId="222" fillId="3" borderId="7" xfId="3040" applyFont="1" applyFill="1" applyBorder="1" applyAlignment="1">
      <alignment vertical="center"/>
    </xf>
    <xf numFmtId="43" fontId="236" fillId="3" borderId="10" xfId="3040" applyFont="1" applyFill="1" applyBorder="1" applyAlignment="1">
      <alignment horizontal="center" vertical="center"/>
    </xf>
    <xf numFmtId="43" fontId="236" fillId="3" borderId="7" xfId="3040" applyFont="1" applyFill="1" applyBorder="1" applyAlignment="1">
      <alignment horizontal="center" vertical="center"/>
    </xf>
    <xf numFmtId="43" fontId="242" fillId="3" borderId="10" xfId="3040" applyFont="1" applyFill="1" applyBorder="1" applyAlignment="1">
      <alignment vertical="center"/>
    </xf>
    <xf numFmtId="43" fontId="242" fillId="3" borderId="7" xfId="3040" applyFont="1" applyFill="1" applyBorder="1" applyAlignment="1">
      <alignment vertical="center"/>
    </xf>
    <xf numFmtId="10" fontId="242" fillId="3" borderId="10" xfId="3304" applyNumberFormat="1" applyFont="1" applyFill="1" applyBorder="1" applyAlignment="1">
      <alignment vertical="center"/>
    </xf>
    <xf numFmtId="10" fontId="242" fillId="3" borderId="7" xfId="3304" applyNumberFormat="1" applyFont="1" applyFill="1" applyBorder="1" applyAlignment="1">
      <alignment vertical="center"/>
    </xf>
    <xf numFmtId="43" fontId="242" fillId="3" borderId="10" xfId="3040" applyFont="1" applyFill="1" applyBorder="1" applyAlignment="1">
      <alignment horizontal="center" vertical="center"/>
    </xf>
    <xf numFmtId="43" fontId="242" fillId="3" borderId="7" xfId="3040" applyFont="1" applyFill="1" applyBorder="1" applyAlignment="1">
      <alignment horizontal="center" vertical="center"/>
    </xf>
    <xf numFmtId="0" fontId="218" fillId="0" borderId="7" xfId="0" applyFont="1" applyBorder="1" applyAlignment="1">
      <alignment horizontal="center" vertical="center"/>
    </xf>
    <xf numFmtId="0" fontId="218" fillId="0" borderId="6" xfId="0" applyFont="1" applyBorder="1" applyAlignment="1">
      <alignment horizontal="center" vertical="center"/>
    </xf>
    <xf numFmtId="0" fontId="230" fillId="0" borderId="10" xfId="0" applyFont="1" applyBorder="1" applyAlignment="1">
      <alignment horizontal="center" vertical="center"/>
    </xf>
    <xf numFmtId="0" fontId="230" fillId="0" borderId="7" xfId="0" applyFont="1" applyBorder="1" applyAlignment="1">
      <alignment horizontal="center" vertical="center"/>
    </xf>
    <xf numFmtId="0" fontId="230" fillId="0" borderId="6" xfId="0" applyFont="1" applyBorder="1" applyAlignment="1">
      <alignment horizontal="center" vertical="center"/>
    </xf>
    <xf numFmtId="0" fontId="335" fillId="0" borderId="10" xfId="0" applyFont="1" applyFill="1" applyBorder="1" applyAlignment="1">
      <alignment horizontal="center" vertical="center"/>
    </xf>
    <xf numFmtId="0" fontId="303" fillId="0" borderId="7" xfId="0" applyFont="1" applyBorder="1" applyAlignment="1">
      <alignment horizontal="center" vertical="center"/>
    </xf>
    <xf numFmtId="0" fontId="303" fillId="0" borderId="6" xfId="0" applyFont="1" applyBorder="1" applyAlignment="1">
      <alignment horizontal="center" vertical="center"/>
    </xf>
    <xf numFmtId="0" fontId="228" fillId="0" borderId="1" xfId="0" applyFont="1" applyBorder="1" applyAlignment="1">
      <alignment horizontal="center" vertical="center"/>
    </xf>
    <xf numFmtId="0" fontId="218" fillId="0" borderId="1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18" fillId="0" borderId="10" xfId="0" applyFont="1" applyBorder="1" applyAlignment="1">
      <alignment horizontal="center" vertical="center"/>
    </xf>
    <xf numFmtId="0" fontId="215" fillId="0" borderId="7" xfId="0" applyFont="1" applyBorder="1" applyAlignment="1">
      <alignment horizontal="center" vertical="center"/>
    </xf>
    <xf numFmtId="0" fontId="215" fillId="0" borderId="6" xfId="0" applyFont="1" applyBorder="1" applyAlignment="1">
      <alignment horizontal="center" vertical="center"/>
    </xf>
    <xf numFmtId="3" fontId="211" fillId="0" borderId="10" xfId="0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322" fillId="0" borderId="10" xfId="0" applyFont="1" applyBorder="1" applyAlignment="1">
      <alignment horizontal="center" vertical="center"/>
    </xf>
    <xf numFmtId="0" fontId="323" fillId="0" borderId="7" xfId="0" applyFont="1" applyBorder="1" applyAlignment="1">
      <alignment horizontal="center" vertical="center"/>
    </xf>
    <xf numFmtId="0" fontId="323" fillId="0" borderId="6" xfId="0" applyFont="1" applyBorder="1" applyAlignment="1">
      <alignment horizontal="center" vertical="center"/>
    </xf>
    <xf numFmtId="3" fontId="311" fillId="0" borderId="10" xfId="0" applyNumberFormat="1" applyFont="1" applyBorder="1" applyAlignment="1">
      <alignment horizontal="right" vertical="center"/>
    </xf>
    <xf numFmtId="0" fontId="314" fillId="0" borderId="7" xfId="0" applyFont="1" applyBorder="1" applyAlignment="1">
      <alignment horizontal="right" vertical="center"/>
    </xf>
    <xf numFmtId="0" fontId="314" fillId="0" borderId="6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3" fontId="276" fillId="0" borderId="10" xfId="0" applyNumberFormat="1" applyFont="1" applyBorder="1" applyAlignment="1">
      <alignment horizontal="center" vertical="center"/>
    </xf>
    <xf numFmtId="0" fontId="277" fillId="0" borderId="7" xfId="0" applyFont="1" applyBorder="1" applyAlignment="1">
      <alignment horizontal="center" vertical="center"/>
    </xf>
    <xf numFmtId="0" fontId="277" fillId="0" borderId="6" xfId="0" applyFont="1" applyBorder="1" applyAlignment="1">
      <alignment horizontal="center" vertical="center"/>
    </xf>
    <xf numFmtId="3" fontId="211" fillId="0" borderId="7" xfId="0" applyNumberFormat="1" applyFont="1" applyBorder="1" applyAlignment="1">
      <alignment horizontal="right" vertical="center"/>
    </xf>
    <xf numFmtId="3" fontId="211" fillId="0" borderId="6" xfId="0" applyNumberFormat="1" applyFont="1" applyBorder="1" applyAlignment="1">
      <alignment horizontal="right" vertical="center"/>
    </xf>
    <xf numFmtId="3" fontId="276" fillId="57" borderId="10" xfId="0" applyNumberFormat="1" applyFont="1" applyFill="1" applyBorder="1" applyAlignment="1">
      <alignment horizontal="center" vertical="center"/>
    </xf>
    <xf numFmtId="0" fontId="277" fillId="57" borderId="7" xfId="0" applyFont="1" applyFill="1" applyBorder="1" applyAlignment="1">
      <alignment horizontal="center" vertical="center"/>
    </xf>
    <xf numFmtId="0" fontId="277" fillId="57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80" zoomScaleNormal="80" workbookViewId="0">
      <selection activeCell="O22" sqref="O22:P22"/>
    </sheetView>
  </sheetViews>
  <sheetFormatPr defaultColWidth="9.109375" defaultRowHeight="13.2"/>
  <cols>
    <col min="1" max="1" width="41.44140625" style="78" customWidth="1"/>
    <col min="2" max="2" width="13.6640625" style="221" customWidth="1"/>
    <col min="3" max="3" width="13" style="221" customWidth="1"/>
    <col min="4" max="4" width="13.44140625" style="221" customWidth="1"/>
    <col min="5" max="5" width="13.109375" style="221" customWidth="1"/>
    <col min="6" max="6" width="13" style="221" customWidth="1"/>
    <col min="7" max="7" width="12.44140625" style="221" customWidth="1"/>
    <col min="8" max="8" width="12.88671875" style="221" customWidth="1"/>
    <col min="9" max="9" width="12.6640625" style="221" customWidth="1"/>
    <col min="10" max="10" width="12.109375" style="221" customWidth="1"/>
    <col min="11" max="11" width="13.21875" style="221" customWidth="1"/>
    <col min="12" max="12" width="13.6640625" style="221" customWidth="1"/>
    <col min="13" max="13" width="13.109375" style="221" customWidth="1"/>
    <col min="14" max="14" width="12.44140625" style="221" customWidth="1"/>
    <col min="15" max="15" width="12.88671875" style="221" customWidth="1"/>
    <col min="16" max="16" width="12" style="221" customWidth="1"/>
    <col min="17" max="17" width="12.109375" style="221" customWidth="1"/>
    <col min="18" max="18" width="13.6640625" style="79" customWidth="1"/>
    <col min="19" max="19" width="12.5546875" style="9" bestFit="1" customWidth="1"/>
    <col min="20" max="16384" width="9.109375" style="9"/>
  </cols>
  <sheetData>
    <row r="1" spans="1:19" ht="15" customHeight="1">
      <c r="A1" s="204" t="s">
        <v>93</v>
      </c>
      <c r="B1" s="311"/>
      <c r="C1" s="312"/>
      <c r="D1" s="313"/>
      <c r="E1" s="89"/>
      <c r="F1" s="311"/>
      <c r="G1" s="312"/>
      <c r="H1" s="313"/>
      <c r="I1" s="89"/>
      <c r="J1" s="311"/>
      <c r="K1" s="312"/>
      <c r="L1" s="313"/>
      <c r="M1" s="89"/>
      <c r="N1" s="311"/>
      <c r="O1" s="312"/>
      <c r="P1" s="313"/>
      <c r="Q1" s="89"/>
      <c r="R1" s="86"/>
      <c r="S1" s="15"/>
    </row>
    <row r="2" spans="1:19" ht="15" customHeight="1">
      <c r="A2" s="48" t="s">
        <v>0</v>
      </c>
      <c r="B2" s="88" t="s">
        <v>1</v>
      </c>
      <c r="C2" s="88" t="s">
        <v>2</v>
      </c>
      <c r="D2" s="88" t="s">
        <v>3</v>
      </c>
      <c r="E2" s="90" t="s">
        <v>60</v>
      </c>
      <c r="F2" s="88" t="s">
        <v>4</v>
      </c>
      <c r="G2" s="88" t="s">
        <v>5</v>
      </c>
      <c r="H2" s="88" t="s">
        <v>6</v>
      </c>
      <c r="I2" s="90" t="s">
        <v>62</v>
      </c>
      <c r="J2" s="88" t="s">
        <v>7</v>
      </c>
      <c r="K2" s="88" t="s">
        <v>8</v>
      </c>
      <c r="L2" s="88" t="s">
        <v>9</v>
      </c>
      <c r="M2" s="90" t="s">
        <v>63</v>
      </c>
      <c r="N2" s="88" t="s">
        <v>10</v>
      </c>
      <c r="O2" s="88" t="s">
        <v>11</v>
      </c>
      <c r="P2" s="88" t="s">
        <v>12</v>
      </c>
      <c r="Q2" s="90" t="s">
        <v>64</v>
      </c>
      <c r="R2" s="49" t="s">
        <v>65</v>
      </c>
      <c r="S2" s="15"/>
    </row>
    <row r="3" spans="1:19" s="286" customFormat="1" ht="15" customHeight="1">
      <c r="A3" s="282" t="s">
        <v>135</v>
      </c>
      <c r="B3" s="283">
        <f>REALIZACJE!B3</f>
        <v>800938.97</v>
      </c>
      <c r="C3" s="283">
        <f>REALIZACJE!C3</f>
        <v>800938.97</v>
      </c>
      <c r="D3" s="283">
        <f>REALIZACJE!D3</f>
        <v>800938.97</v>
      </c>
      <c r="E3" s="284">
        <f>REALIZACJE!E3</f>
        <v>2402816.91</v>
      </c>
      <c r="F3" s="283">
        <f>REALIZACJE!F3</f>
        <v>830931.88</v>
      </c>
      <c r="G3" s="283">
        <f>REALIZACJE!G3</f>
        <v>830931.88</v>
      </c>
      <c r="H3" s="283">
        <f>REALIZACJE!H3</f>
        <v>830931.88</v>
      </c>
      <c r="I3" s="284">
        <f>REALIZACJE!I3</f>
        <v>2492795.64</v>
      </c>
      <c r="J3" s="283">
        <f>REALIZACJE!J3</f>
        <v>830931.88</v>
      </c>
      <c r="K3" s="283">
        <f>REALIZACJE!K3</f>
        <v>830931.88</v>
      </c>
      <c r="L3" s="283">
        <f>REALIZACJE!L3</f>
        <v>830931.88</v>
      </c>
      <c r="M3" s="284">
        <f>REALIZACJE!M3</f>
        <v>2492795.64</v>
      </c>
      <c r="N3" s="283">
        <f>REALIZACJE!N3</f>
        <v>830931.88</v>
      </c>
      <c r="O3" s="283">
        <f>REALIZACJE!O3</f>
        <v>715931.88</v>
      </c>
      <c r="P3" s="283">
        <f>REALIZACJE!P3</f>
        <v>941431.88</v>
      </c>
      <c r="Q3" s="284">
        <f>REALIZACJE!Q3</f>
        <v>2488295.64</v>
      </c>
      <c r="R3" s="283">
        <f>REALIZACJE!R3</f>
        <v>9876703.8300000001</v>
      </c>
      <c r="S3" s="285"/>
    </row>
    <row r="4" spans="1:19" ht="15" customHeight="1">
      <c r="A4" s="54" t="s">
        <v>108</v>
      </c>
      <c r="B4" s="108">
        <f>SUMIF(I!A:A,$A$1,I!G:G)</f>
        <v>337543.125</v>
      </c>
      <c r="C4" s="107">
        <f>SUMIF(II!A:A,$A$1,II!G:G)</f>
        <v>231933.64060000001</v>
      </c>
      <c r="D4" s="107">
        <f>SUMIF(III!A:A,$A$1,III!G:G)</f>
        <v>136515.3125</v>
      </c>
      <c r="E4" s="161">
        <f>SUM(B4:D4)</f>
        <v>705992.07810000004</v>
      </c>
      <c r="F4" s="107">
        <f>SUMIF(IV!A:A,$A$1,IV!G:G)</f>
        <v>186306.26560000001</v>
      </c>
      <c r="G4" s="107">
        <f>SUMIF(V!A:A,$A$1,V!G:G)</f>
        <v>199044.7188</v>
      </c>
      <c r="H4" s="107">
        <f>SUMIF(VI!A:A,$A$1,VI!G:G)</f>
        <v>67259.007800000007</v>
      </c>
      <c r="I4" s="161">
        <f>SUM(F4:H4)</f>
        <v>452609.99220000004</v>
      </c>
      <c r="J4" s="107">
        <f>SUMIF(VII!A:A,$A$1,VII!G:G)</f>
        <v>244652.73439999999</v>
      </c>
      <c r="K4" s="107">
        <f>SUMIF(VIII!A:A,$A$1,VIII!G:G)</f>
        <v>105041.4531</v>
      </c>
      <c r="L4" s="107">
        <f>SUMIF(IX!A:A,$A$1,IX!G:G)</f>
        <v>218632.375</v>
      </c>
      <c r="M4" s="161">
        <f>SUM(J4:L4)</f>
        <v>568326.5625</v>
      </c>
      <c r="N4" s="107">
        <f>SUMIF(X!A:A,$A$1,X!G:G)</f>
        <v>229388.14060000001</v>
      </c>
      <c r="O4" s="107">
        <f>SUMIF(XI!A:A,$A$1,XI!G:G)</f>
        <v>72856.328099999999</v>
      </c>
      <c r="P4" s="107">
        <f>SUMIF(XII!A:A,$A$1,XII!G:G)</f>
        <v>104823.53909999999</v>
      </c>
      <c r="Q4" s="161">
        <f>SUM(N4:P4)</f>
        <v>407068.00780000002</v>
      </c>
      <c r="R4" s="51">
        <f>E4+I4+M4+Q4</f>
        <v>2133996.6406</v>
      </c>
      <c r="S4" s="15"/>
    </row>
    <row r="5" spans="1:19" customFormat="1">
      <c r="A5" s="305" t="s">
        <v>107</v>
      </c>
      <c r="B5" s="310">
        <f>B4</f>
        <v>337543.125</v>
      </c>
      <c r="C5" s="310">
        <f>C4+B5</f>
        <v>569476.76560000004</v>
      </c>
      <c r="D5" s="310">
        <f>D4+C5</f>
        <v>705992.07810000004</v>
      </c>
      <c r="E5" s="307"/>
      <c r="F5" s="310">
        <f>F4</f>
        <v>186306.26560000001</v>
      </c>
      <c r="G5" s="310">
        <f>G4+F5</f>
        <v>385350.98440000002</v>
      </c>
      <c r="H5" s="310">
        <f>H4+G5</f>
        <v>452609.99220000004</v>
      </c>
      <c r="I5" s="307"/>
      <c r="J5" s="310">
        <f>J4</f>
        <v>244652.73439999999</v>
      </c>
      <c r="K5" s="310">
        <f>K4+J5</f>
        <v>349694.1875</v>
      </c>
      <c r="L5" s="310">
        <f>L4+K5</f>
        <v>568326.5625</v>
      </c>
      <c r="M5" s="307"/>
      <c r="N5" s="310">
        <f>N4</f>
        <v>229388.14060000001</v>
      </c>
      <c r="O5" s="310">
        <f>O4+N5</f>
        <v>302244.46870000003</v>
      </c>
      <c r="P5" s="310">
        <f>P4+O5</f>
        <v>407068.00780000002</v>
      </c>
      <c r="Q5" s="307"/>
      <c r="R5" s="53"/>
    </row>
    <row r="6" spans="1:19" s="34" customFormat="1" ht="15" customHeight="1">
      <c r="A6" s="59"/>
      <c r="B6" s="60"/>
      <c r="C6" s="60"/>
      <c r="D6" s="60"/>
      <c r="E6" s="94"/>
      <c r="F6" s="60"/>
      <c r="G6" s="60"/>
      <c r="H6" s="60"/>
      <c r="I6" s="94"/>
      <c r="J6" s="60"/>
      <c r="K6" s="60"/>
      <c r="L6" s="60"/>
      <c r="M6" s="94"/>
      <c r="N6" s="60"/>
      <c r="O6" s="60"/>
      <c r="P6" s="60"/>
      <c r="Q6" s="94"/>
      <c r="R6" s="58"/>
      <c r="S6" s="33"/>
    </row>
    <row r="7" spans="1:19" s="11" customFormat="1" ht="15" customHeight="1">
      <c r="A7" s="84" t="s">
        <v>24</v>
      </c>
      <c r="B7" s="84"/>
      <c r="C7" s="85"/>
      <c r="D7" s="85"/>
      <c r="E7" s="95"/>
      <c r="F7" s="85"/>
      <c r="G7" s="146"/>
      <c r="H7" s="85"/>
      <c r="I7" s="95"/>
      <c r="J7" s="85"/>
      <c r="K7" s="85"/>
      <c r="L7" s="85"/>
      <c r="M7" s="95"/>
      <c r="N7" s="85"/>
      <c r="O7" s="85"/>
      <c r="P7" s="85"/>
      <c r="Q7" s="95"/>
      <c r="R7" s="62"/>
      <c r="S7" s="15"/>
    </row>
    <row r="8" spans="1:19" s="11" customFormat="1" ht="15" customHeight="1">
      <c r="A8" s="36" t="s">
        <v>130</v>
      </c>
      <c r="B8" s="61">
        <v>7000</v>
      </c>
      <c r="C8" s="61">
        <v>7000</v>
      </c>
      <c r="D8" s="61">
        <v>7000</v>
      </c>
      <c r="E8" s="96"/>
      <c r="F8" s="61">
        <v>7000</v>
      </c>
      <c r="G8" s="61">
        <v>7000</v>
      </c>
      <c r="H8" s="61">
        <v>7000</v>
      </c>
      <c r="I8" s="96"/>
      <c r="J8" s="61">
        <v>7000</v>
      </c>
      <c r="K8" s="61">
        <v>7000</v>
      </c>
      <c r="L8" s="61">
        <v>7000</v>
      </c>
      <c r="M8" s="96"/>
      <c r="N8" s="61">
        <v>7000</v>
      </c>
      <c r="O8" s="61">
        <v>7000</v>
      </c>
      <c r="P8" s="61">
        <v>7000</v>
      </c>
      <c r="Q8" s="96"/>
      <c r="R8" s="62"/>
      <c r="S8" s="15"/>
    </row>
    <row r="9" spans="1:19" s="11" customFormat="1" ht="15" customHeight="1">
      <c r="A9" s="36" t="s">
        <v>100</v>
      </c>
      <c r="B9" s="39">
        <f>IF(B12&lt;80%,0,IF(B12&lt;90%,0.5,IF(B12&lt;95%,0.75,1)))</f>
        <v>0.75</v>
      </c>
      <c r="C9" s="39">
        <f t="shared" ref="C9:D9" si="0">IF(C12&lt;80%,0,IF(C12&lt;90%,0.5,IF(C12&lt;95%,0.75,1)))</f>
        <v>1</v>
      </c>
      <c r="D9" s="39">
        <f t="shared" si="0"/>
        <v>0.5</v>
      </c>
      <c r="E9" s="96"/>
      <c r="F9" s="39">
        <f>IF(F12&lt;80%,0,IF(F12&lt;90%,0.5,IF(F12&lt;95%,0.75,1)))</f>
        <v>1</v>
      </c>
      <c r="G9" s="39">
        <f t="shared" ref="G9:H9" si="1">IF(G12&lt;80%,0,IF(G12&lt;90%,0.5,IF(G12&lt;95%,0.75,1)))</f>
        <v>0.75</v>
      </c>
      <c r="H9" s="39">
        <f t="shared" si="1"/>
        <v>0.5</v>
      </c>
      <c r="I9" s="96"/>
      <c r="J9" s="39">
        <f>IF(J12&lt;80%,0,IF(J12&lt;90%,0.5,IF(J12&lt;95%,0.75,1)))</f>
        <v>1</v>
      </c>
      <c r="K9" s="39">
        <f t="shared" ref="K9:L9" si="2">IF(K12&lt;80%,0,IF(K12&lt;90%,0.5,IF(K12&lt;95%,0.75,1)))</f>
        <v>0</v>
      </c>
      <c r="L9" s="39">
        <f t="shared" si="2"/>
        <v>0.75</v>
      </c>
      <c r="M9" s="96"/>
      <c r="N9" s="39">
        <f>IF(N12&lt;80%,0,IF(N12&lt;90%,0.5,IF(N12&lt;95%,0.75,1)))</f>
        <v>1</v>
      </c>
      <c r="O9" s="39">
        <f t="shared" ref="O9:P9" si="3">IF(O12&lt;80%,0,IF(O12&lt;90%,0.5,IF(O12&lt;95%,0.75,1)))</f>
        <v>0.5</v>
      </c>
      <c r="P9" s="39">
        <f t="shared" si="3"/>
        <v>0</v>
      </c>
      <c r="Q9" s="96"/>
      <c r="R9" s="62"/>
      <c r="S9" s="15"/>
    </row>
    <row r="10" spans="1:19" s="215" customFormat="1" ht="15" customHeight="1">
      <c r="A10" s="209" t="s">
        <v>129</v>
      </c>
      <c r="B10" s="210">
        <f>B9*B8</f>
        <v>5250</v>
      </c>
      <c r="C10" s="210">
        <f t="shared" ref="C10:D10" si="4">C9*C8</f>
        <v>7000</v>
      </c>
      <c r="D10" s="210">
        <f t="shared" si="4"/>
        <v>3500</v>
      </c>
      <c r="E10" s="211"/>
      <c r="F10" s="210">
        <f>F9*F8</f>
        <v>7000</v>
      </c>
      <c r="G10" s="210">
        <f t="shared" ref="G10" si="5">G9*G8</f>
        <v>5250</v>
      </c>
      <c r="H10" s="210">
        <f t="shared" ref="H10" si="6">H9*H8</f>
        <v>3500</v>
      </c>
      <c r="I10" s="211"/>
      <c r="J10" s="210">
        <f>J9*J8</f>
        <v>7000</v>
      </c>
      <c r="K10" s="210">
        <f t="shared" ref="K10" si="7">K9*K8</f>
        <v>0</v>
      </c>
      <c r="L10" s="210">
        <f t="shared" ref="L10" si="8">L9*L8</f>
        <v>5250</v>
      </c>
      <c r="M10" s="211"/>
      <c r="N10" s="210">
        <f>N9*N8</f>
        <v>7000</v>
      </c>
      <c r="O10" s="210">
        <f t="shared" ref="O10" si="9">O9*O8</f>
        <v>3500</v>
      </c>
      <c r="P10" s="210">
        <f t="shared" ref="P10" si="10">P9*P8</f>
        <v>0</v>
      </c>
      <c r="Q10" s="212"/>
      <c r="R10" s="213"/>
      <c r="S10" s="214"/>
    </row>
    <row r="11" spans="1:19" s="286" customFormat="1" ht="15" customHeight="1">
      <c r="A11" s="282" t="s">
        <v>127</v>
      </c>
      <c r="B11" s="287">
        <f>DH!B5</f>
        <v>735313.22659999994</v>
      </c>
      <c r="C11" s="287">
        <f>DH!C5</f>
        <v>864042.09370000008</v>
      </c>
      <c r="D11" s="287">
        <f>DH!D5</f>
        <v>682276.625</v>
      </c>
      <c r="E11" s="288">
        <f>SUM(B11:D11)</f>
        <v>2281631.9452999998</v>
      </c>
      <c r="F11" s="287">
        <f>DH!F5</f>
        <v>902392.26560000004</v>
      </c>
      <c r="G11" s="287">
        <f>DH!G5</f>
        <v>770807.82819999999</v>
      </c>
      <c r="H11" s="287">
        <f>DH!H5</f>
        <v>668332.32810000004</v>
      </c>
      <c r="I11" s="288">
        <f>SUM(F11:H11)</f>
        <v>2341532.4219</v>
      </c>
      <c r="J11" s="287">
        <f>DH!J5</f>
        <v>815918.60939999996</v>
      </c>
      <c r="K11" s="287">
        <f>DH!K5</f>
        <v>552755.375</v>
      </c>
      <c r="L11" s="287">
        <f>DH!L5</f>
        <v>781695.27349999989</v>
      </c>
      <c r="M11" s="288">
        <f>SUM(J11:L11)</f>
        <v>2150369.2578999996</v>
      </c>
      <c r="N11" s="287">
        <f>DH!N5</f>
        <v>823854.5625</v>
      </c>
      <c r="O11" s="287">
        <f>DH!O5</f>
        <v>574341.15629999992</v>
      </c>
      <c r="P11" s="287">
        <f>DH!P5</f>
        <v>569291.89849999989</v>
      </c>
      <c r="Q11" s="288"/>
      <c r="R11" s="289"/>
      <c r="S11" s="285"/>
    </row>
    <row r="12" spans="1:19" s="286" customFormat="1" ht="15" customHeight="1">
      <c r="A12" s="299" t="s">
        <v>122</v>
      </c>
      <c r="B12" s="300">
        <f>B11/REALIZACJE!B3</f>
        <v>0.91806399006905604</v>
      </c>
      <c r="C12" s="300">
        <f>C11/REALIZACJE!C3</f>
        <v>1.0787864320049256</v>
      </c>
      <c r="D12" s="300">
        <f>D11/REALIZACJE!D3</f>
        <v>0.85184595899984739</v>
      </c>
      <c r="E12" s="303">
        <f>REALIZACJE!E10</f>
        <v>0.94956546035794276</v>
      </c>
      <c r="F12" s="300">
        <f>F11/REALIZACJE!F3</f>
        <v>1.0860002935499358</v>
      </c>
      <c r="G12" s="300">
        <f>G11/REALIZACJE!G3</f>
        <v>0.92764262240124906</v>
      </c>
      <c r="H12" s="300">
        <f>H11/REALIZACJE!H3</f>
        <v>0.80431662833781281</v>
      </c>
      <c r="I12" s="303">
        <f>REALIZACJE!I10</f>
        <v>0.9393198480963324</v>
      </c>
      <c r="J12" s="300">
        <f>J11/REALIZACJE!J3</f>
        <v>0.98193200795232449</v>
      </c>
      <c r="K12" s="300">
        <f>K11/REALIZACJE!K3</f>
        <v>0.66522345369634872</v>
      </c>
      <c r="L12" s="300">
        <f>L11/REALIZACJE!L3</f>
        <v>0.94074531536808992</v>
      </c>
      <c r="M12" s="303">
        <f>REALIZACJE!M10</f>
        <v>0.8626335923389209</v>
      </c>
      <c r="N12" s="300">
        <f>N11/REALIZACJE!N3</f>
        <v>0.99148267424761705</v>
      </c>
      <c r="O12" s="300">
        <f>O11/REALIZACJE!O3</f>
        <v>0.80222877670987347</v>
      </c>
      <c r="P12" s="300">
        <f>P11/REALIZACJE!P3</f>
        <v>0.60470854088773784</v>
      </c>
      <c r="Q12" s="301"/>
      <c r="R12" s="302"/>
      <c r="S12" s="285"/>
    </row>
    <row r="13" spans="1:19" ht="15" customHeight="1">
      <c r="A13" s="14" t="s">
        <v>124</v>
      </c>
      <c r="B13" s="37">
        <f>B4</f>
        <v>337543.125</v>
      </c>
      <c r="C13" s="37">
        <f t="shared" ref="C13:D13" si="11">C4</f>
        <v>231933.64060000001</v>
      </c>
      <c r="D13" s="37">
        <f t="shared" si="11"/>
        <v>136515.3125</v>
      </c>
      <c r="E13" s="97"/>
      <c r="F13" s="37">
        <f>F4</f>
        <v>186306.26560000001</v>
      </c>
      <c r="G13" s="37">
        <f t="shared" ref="G13:H13" si="12">G4</f>
        <v>199044.7188</v>
      </c>
      <c r="H13" s="37">
        <f t="shared" si="12"/>
        <v>67259.007800000007</v>
      </c>
      <c r="I13" s="97"/>
      <c r="J13" s="37">
        <f>J4</f>
        <v>244652.73439999999</v>
      </c>
      <c r="K13" s="37">
        <f t="shared" ref="K13:L13" si="13">K4</f>
        <v>105041.4531</v>
      </c>
      <c r="L13" s="37">
        <f t="shared" si="13"/>
        <v>218632.375</v>
      </c>
      <c r="M13" s="97"/>
      <c r="N13" s="37">
        <f>N4</f>
        <v>229388.14060000001</v>
      </c>
      <c r="O13" s="37">
        <f t="shared" ref="O13:P13" si="14">O4</f>
        <v>72856.328099999999</v>
      </c>
      <c r="P13" s="37">
        <f t="shared" si="14"/>
        <v>104823.53909999999</v>
      </c>
      <c r="Q13" s="97"/>
      <c r="R13" s="69"/>
      <c r="S13" s="15"/>
    </row>
    <row r="14" spans="1:19" ht="15" customHeight="1">
      <c r="A14" s="14" t="s">
        <v>131</v>
      </c>
      <c r="B14" s="206">
        <f>B13/B11</f>
        <v>0.45904672021304294</v>
      </c>
      <c r="C14" s="206">
        <f t="shared" ref="C14:D14" si="15">C13/C11</f>
        <v>0.26842863593232369</v>
      </c>
      <c r="D14" s="206">
        <f t="shared" si="15"/>
        <v>0.20008792254901009</v>
      </c>
      <c r="E14" s="217"/>
      <c r="F14" s="206">
        <f>F13/F11</f>
        <v>0.20645818088447943</v>
      </c>
      <c r="G14" s="206">
        <f t="shared" ref="G14" si="16">G13/G11</f>
        <v>0.25822871994542623</v>
      </c>
      <c r="H14" s="206">
        <f t="shared" ref="H14" si="17">H13/H11</f>
        <v>0.10063707076868544</v>
      </c>
      <c r="I14" s="217"/>
      <c r="J14" s="206">
        <f>J13/J11</f>
        <v>0.29984943544786857</v>
      </c>
      <c r="K14" s="206">
        <f t="shared" ref="K14" si="18">K13/K11</f>
        <v>0.19003244084238891</v>
      </c>
      <c r="L14" s="206">
        <f t="shared" ref="L14" si="19">L13/L11</f>
        <v>0.27969003064465892</v>
      </c>
      <c r="M14" s="217"/>
      <c r="N14" s="206">
        <f>N13/N11</f>
        <v>0.27843280967446243</v>
      </c>
      <c r="O14" s="206">
        <f t="shared" ref="O14" si="20">O13/O11</f>
        <v>0.1268520065136067</v>
      </c>
      <c r="P14" s="206">
        <f t="shared" ref="P14" si="21">P13/P11</f>
        <v>0.18412968703084401</v>
      </c>
      <c r="Q14" s="217"/>
      <c r="R14" s="69"/>
      <c r="S14" s="15"/>
    </row>
    <row r="15" spans="1:19" ht="15" customHeight="1">
      <c r="A15" s="218" t="s">
        <v>97</v>
      </c>
      <c r="B15" s="219">
        <f>B10*0.2</f>
        <v>1050</v>
      </c>
      <c r="C15" s="219">
        <f t="shared" ref="C15:D15" si="22">C10*0.2</f>
        <v>1400</v>
      </c>
      <c r="D15" s="219">
        <f t="shared" si="22"/>
        <v>700</v>
      </c>
      <c r="E15" s="161"/>
      <c r="F15" s="219">
        <f>F10*0.2</f>
        <v>1400</v>
      </c>
      <c r="G15" s="219">
        <f t="shared" ref="G15:H15" si="23">G10*0.2</f>
        <v>1050</v>
      </c>
      <c r="H15" s="219">
        <f t="shared" si="23"/>
        <v>700</v>
      </c>
      <c r="I15" s="161"/>
      <c r="J15" s="219">
        <f>J10*0.2</f>
        <v>1400</v>
      </c>
      <c r="K15" s="219">
        <f t="shared" ref="K15:L15" si="24">K10*0.2</f>
        <v>0</v>
      </c>
      <c r="L15" s="219">
        <f t="shared" si="24"/>
        <v>1050</v>
      </c>
      <c r="M15" s="161"/>
      <c r="N15" s="219">
        <f>N10*0.2</f>
        <v>1400</v>
      </c>
      <c r="O15" s="219">
        <f t="shared" ref="O15:P15" si="25">O10*0.2</f>
        <v>700</v>
      </c>
      <c r="P15" s="219">
        <f t="shared" si="25"/>
        <v>0</v>
      </c>
      <c r="Q15" s="161"/>
      <c r="R15" s="220"/>
      <c r="S15" s="15"/>
    </row>
    <row r="16" spans="1:19" ht="15" customHeight="1">
      <c r="A16" s="14" t="s">
        <v>125</v>
      </c>
      <c r="B16" s="37">
        <f>IF(B14&lt;15%,0,IF(B14&lt;33%,0.5,IF(B14&lt;66%,0.75,1)))</f>
        <v>0.75</v>
      </c>
      <c r="C16" s="37">
        <f t="shared" ref="C16:D16" si="26">IF(C14&lt;15%,0,IF(C14&lt;33%,0.5,IF(C14&lt;66%,0.75,1)))</f>
        <v>0.5</v>
      </c>
      <c r="D16" s="37">
        <f t="shared" si="26"/>
        <v>0.5</v>
      </c>
      <c r="E16" s="97"/>
      <c r="F16" s="37">
        <f>IF(F14&lt;15%,0,IF(F14&lt;33%,0.5,IF(F14&lt;66%,0.75,1)))</f>
        <v>0.5</v>
      </c>
      <c r="G16" s="37">
        <f t="shared" ref="G16:H16" si="27">IF(G14&lt;15%,0,IF(G14&lt;33%,0.5,IF(G14&lt;66%,0.75,1)))</f>
        <v>0.5</v>
      </c>
      <c r="H16" s="37">
        <f t="shared" si="27"/>
        <v>0</v>
      </c>
      <c r="I16" s="97"/>
      <c r="J16" s="37">
        <f>IF(J14&lt;15%,0,IF(J14&lt;33%,0.5,IF(J14&lt;66%,0.75,1)))</f>
        <v>0.5</v>
      </c>
      <c r="K16" s="37">
        <f t="shared" ref="K16:L16" si="28">IF(K14&lt;15%,0,IF(K14&lt;33%,0.5,IF(K14&lt;66%,0.75,1)))</f>
        <v>0.5</v>
      </c>
      <c r="L16" s="37">
        <f t="shared" si="28"/>
        <v>0.5</v>
      </c>
      <c r="M16" s="97"/>
      <c r="N16" s="37">
        <f>IF(N14&lt;15%,0,IF(N14&lt;33%,0.5,IF(N14&lt;66%,0.75,1)))</f>
        <v>0.5</v>
      </c>
      <c r="O16" s="37">
        <f t="shared" ref="O16:P16" si="29">IF(O14&lt;15%,0,IF(O14&lt;33%,0.5,IF(O14&lt;66%,0.75,1)))</f>
        <v>0</v>
      </c>
      <c r="P16" s="37">
        <f t="shared" si="29"/>
        <v>0.5</v>
      </c>
      <c r="Q16" s="97"/>
      <c r="R16" s="69"/>
      <c r="S16" s="15"/>
    </row>
    <row r="17" spans="1:19" s="295" customFormat="1" ht="15" customHeight="1">
      <c r="A17" s="290" t="s">
        <v>126</v>
      </c>
      <c r="B17" s="291">
        <f>B16*B15</f>
        <v>787.5</v>
      </c>
      <c r="C17" s="291">
        <f t="shared" ref="C17:D17" si="30">C16*C15</f>
        <v>700</v>
      </c>
      <c r="D17" s="291">
        <f t="shared" si="30"/>
        <v>350</v>
      </c>
      <c r="E17" s="292">
        <f>SUM(B17:D17)</f>
        <v>1837.5</v>
      </c>
      <c r="F17" s="291">
        <f>F16*F15</f>
        <v>700</v>
      </c>
      <c r="G17" s="291">
        <f t="shared" ref="G17" si="31">G16*G15</f>
        <v>525</v>
      </c>
      <c r="H17" s="291">
        <f t="shared" ref="H17" si="32">H16*H15</f>
        <v>0</v>
      </c>
      <c r="I17" s="292">
        <f>SUM(F17:H17)</f>
        <v>1225</v>
      </c>
      <c r="J17" s="291">
        <f>J16*J15</f>
        <v>700</v>
      </c>
      <c r="K17" s="291">
        <f t="shared" ref="K17" si="33">K16*K15</f>
        <v>0</v>
      </c>
      <c r="L17" s="291">
        <f t="shared" ref="L17" si="34">L16*L15</f>
        <v>525</v>
      </c>
      <c r="M17" s="292">
        <f>SUM(J17:L17)</f>
        <v>1225</v>
      </c>
      <c r="N17" s="291">
        <f>N16*N15</f>
        <v>700</v>
      </c>
      <c r="O17" s="291">
        <f t="shared" ref="O17" si="35">O16*O15</f>
        <v>0</v>
      </c>
      <c r="P17" s="291">
        <f t="shared" ref="P17" si="36">P16*P15</f>
        <v>0</v>
      </c>
      <c r="Q17" s="292"/>
      <c r="R17" s="293"/>
      <c r="S17" s="294"/>
    </row>
    <row r="18" spans="1:19">
      <c r="A18" s="276" t="s">
        <v>121</v>
      </c>
    </row>
    <row r="19" spans="1:19">
      <c r="A19" s="277" t="s">
        <v>132</v>
      </c>
      <c r="B19" s="279">
        <f>B3*95%</f>
        <v>760892.02149999992</v>
      </c>
      <c r="C19" s="279">
        <f>C3*95%</f>
        <v>760892.02149999992</v>
      </c>
      <c r="D19" s="279">
        <f>D3*95%</f>
        <v>760892.02149999992</v>
      </c>
      <c r="F19" s="279">
        <f>F3*95%</f>
        <v>789385.28599999996</v>
      </c>
      <c r="G19" s="279">
        <f>G3*95%</f>
        <v>789385.28599999996</v>
      </c>
      <c r="H19" s="279">
        <f>H3*95%</f>
        <v>789385.28599999996</v>
      </c>
      <c r="J19" s="279">
        <f>J3*95%</f>
        <v>789385.28599999996</v>
      </c>
      <c r="K19" s="279">
        <f>K3*95%</f>
        <v>789385.28599999996</v>
      </c>
      <c r="L19" s="279">
        <f>L3*95%</f>
        <v>789385.28599999996</v>
      </c>
      <c r="N19" s="279">
        <f>N3*95%</f>
        <v>789385.28599999996</v>
      </c>
      <c r="O19" s="279">
        <f>O3*95%</f>
        <v>680135.28599999996</v>
      </c>
      <c r="P19" s="279">
        <f>P3*95%</f>
        <v>894360.28599999996</v>
      </c>
    </row>
    <row r="20" spans="1:19">
      <c r="A20" s="276" t="s">
        <v>133</v>
      </c>
      <c r="B20" s="279">
        <f>B3*90%</f>
        <v>720845.07299999997</v>
      </c>
      <c r="C20" s="279">
        <f>C3*90%</f>
        <v>720845.07299999997</v>
      </c>
      <c r="D20" s="279">
        <f>D3*90%</f>
        <v>720845.07299999997</v>
      </c>
      <c r="F20" s="279">
        <f>F3*90%</f>
        <v>747838.69200000004</v>
      </c>
      <c r="G20" s="279">
        <f>G3*90%</f>
        <v>747838.69200000004</v>
      </c>
      <c r="H20" s="279">
        <f>H3*90%</f>
        <v>747838.69200000004</v>
      </c>
      <c r="J20" s="279">
        <f>J3*90%</f>
        <v>747838.69200000004</v>
      </c>
      <c r="K20" s="279">
        <f>K3*90%</f>
        <v>747838.69200000004</v>
      </c>
      <c r="L20" s="279">
        <f>L3*90%</f>
        <v>747838.69200000004</v>
      </c>
      <c r="N20" s="279">
        <f>N3*90%</f>
        <v>747838.69200000004</v>
      </c>
      <c r="O20" s="279">
        <f>O3*90%</f>
        <v>644338.69200000004</v>
      </c>
      <c r="P20" s="279">
        <f>P3*90%</f>
        <v>847288.69200000004</v>
      </c>
    </row>
    <row r="21" spans="1:19">
      <c r="A21" s="276" t="s">
        <v>134</v>
      </c>
      <c r="B21" s="279">
        <f>B3*80%</f>
        <v>640751.17599999998</v>
      </c>
      <c r="C21" s="279">
        <f>C3*80%</f>
        <v>640751.17599999998</v>
      </c>
      <c r="D21" s="279">
        <f>D3*80%</f>
        <v>640751.17599999998</v>
      </c>
      <c r="F21" s="279">
        <f>F3*80%</f>
        <v>664745.50400000007</v>
      </c>
      <c r="G21" s="279">
        <f>G3*80%</f>
        <v>664745.50400000007</v>
      </c>
      <c r="H21" s="279">
        <f>H3*80%</f>
        <v>664745.50400000007</v>
      </c>
      <c r="J21" s="279">
        <f>J3*80%</f>
        <v>664745.50400000007</v>
      </c>
      <c r="K21" s="279">
        <f>K3*80%</f>
        <v>664745.50400000007</v>
      </c>
      <c r="L21" s="279">
        <f>L3*80%</f>
        <v>664745.50400000007</v>
      </c>
      <c r="N21" s="279">
        <f>N3*80%</f>
        <v>664745.50400000007</v>
      </c>
      <c r="O21" s="279">
        <f>O3*80%</f>
        <v>572745.50400000007</v>
      </c>
      <c r="P21" s="279">
        <f>P3*80%</f>
        <v>753145.50400000007</v>
      </c>
    </row>
    <row r="22" spans="1:19">
      <c r="F22" s="281"/>
      <c r="O22" s="221" t="s">
        <v>137</v>
      </c>
      <c r="P22" s="221" t="s">
        <v>137</v>
      </c>
    </row>
    <row r="23" spans="1:19">
      <c r="F23" s="281"/>
    </row>
    <row r="24" spans="1:19">
      <c r="F24" s="281"/>
    </row>
    <row r="27" spans="1:19">
      <c r="F27" s="280"/>
    </row>
  </sheetData>
  <mergeCells count="4">
    <mergeCell ref="N1:P1"/>
    <mergeCell ref="B1:D1"/>
    <mergeCell ref="F1:H1"/>
    <mergeCell ref="J1:L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="80" zoomScaleNormal="80" workbookViewId="0">
      <selection activeCell="O22" sqref="O22:P22"/>
    </sheetView>
  </sheetViews>
  <sheetFormatPr defaultColWidth="9.109375" defaultRowHeight="10.199999999999999"/>
  <cols>
    <col min="1" max="1" width="45" style="12" customWidth="1"/>
    <col min="2" max="2" width="13.21875" style="8" customWidth="1"/>
    <col min="3" max="4" width="13.5546875" style="8" customWidth="1"/>
    <col min="5" max="5" width="14" style="79" customWidth="1"/>
    <col min="6" max="8" width="11.6640625" style="8" customWidth="1"/>
    <col min="9" max="9" width="13.44140625" style="79" customWidth="1"/>
    <col min="10" max="12" width="11.6640625" style="8" customWidth="1"/>
    <col min="13" max="13" width="12.88671875" style="79" customWidth="1"/>
    <col min="14" max="16" width="11.6640625" style="8" customWidth="1"/>
    <col min="17" max="17" width="11.44140625" style="79" customWidth="1"/>
    <col min="18" max="18" width="13.44140625" style="79" customWidth="1"/>
    <col min="19" max="19" width="9.109375" style="8"/>
    <col min="20" max="16384" width="9.109375" style="13"/>
  </cols>
  <sheetData>
    <row r="1" spans="1:19" s="8" customFormat="1" ht="15" customHeight="1">
      <c r="A1" s="204" t="s">
        <v>91</v>
      </c>
      <c r="B1" s="314"/>
      <c r="C1" s="312"/>
      <c r="D1" s="312"/>
      <c r="E1" s="312"/>
      <c r="F1" s="314"/>
      <c r="G1" s="312"/>
      <c r="H1" s="312"/>
      <c r="I1" s="312"/>
      <c r="J1" s="314"/>
      <c r="K1" s="312"/>
      <c r="L1" s="312"/>
      <c r="M1" s="312"/>
      <c r="N1" s="314"/>
      <c r="O1" s="312"/>
      <c r="P1" s="312"/>
      <c r="Q1" s="312"/>
      <c r="R1" s="86"/>
    </row>
    <row r="2" spans="1:19" s="8" customFormat="1" ht="15" customHeight="1">
      <c r="A2" s="5" t="s">
        <v>0</v>
      </c>
      <c r="B2" s="151" t="s">
        <v>1</v>
      </c>
      <c r="C2" s="151" t="s">
        <v>2</v>
      </c>
      <c r="D2" s="151" t="s">
        <v>3</v>
      </c>
      <c r="E2" s="90" t="s">
        <v>60</v>
      </c>
      <c r="F2" s="151" t="s">
        <v>4</v>
      </c>
      <c r="G2" s="151" t="s">
        <v>5</v>
      </c>
      <c r="H2" s="151" t="s">
        <v>6</v>
      </c>
      <c r="I2" s="90" t="s">
        <v>62</v>
      </c>
      <c r="J2" s="151" t="s">
        <v>7</v>
      </c>
      <c r="K2" s="151" t="s">
        <v>8</v>
      </c>
      <c r="L2" s="151" t="s">
        <v>9</v>
      </c>
      <c r="M2" s="90" t="s">
        <v>63</v>
      </c>
      <c r="N2" s="151" t="s">
        <v>10</v>
      </c>
      <c r="O2" s="151" t="s">
        <v>11</v>
      </c>
      <c r="P2" s="151" t="s">
        <v>12</v>
      </c>
      <c r="Q2" s="90" t="s">
        <v>64</v>
      </c>
      <c r="R2" s="49" t="s">
        <v>65</v>
      </c>
    </row>
    <row r="3" spans="1:19" s="296" customFormat="1" ht="15" customHeight="1">
      <c r="A3" s="282" t="s">
        <v>135</v>
      </c>
      <c r="B3" s="283">
        <f>REALIZACJE!B3</f>
        <v>800938.97</v>
      </c>
      <c r="C3" s="283">
        <f>REALIZACJE!C3</f>
        <v>800938.97</v>
      </c>
      <c r="D3" s="283">
        <f>REALIZACJE!D3</f>
        <v>800938.97</v>
      </c>
      <c r="E3" s="284">
        <f>REALIZACJE!E3</f>
        <v>2402816.91</v>
      </c>
      <c r="F3" s="283">
        <f>REALIZACJE!F3</f>
        <v>830931.88</v>
      </c>
      <c r="G3" s="283">
        <f>REALIZACJE!G3</f>
        <v>830931.88</v>
      </c>
      <c r="H3" s="283">
        <f>REALIZACJE!H3</f>
        <v>830931.88</v>
      </c>
      <c r="I3" s="284">
        <f>REALIZACJE!I3</f>
        <v>2492795.64</v>
      </c>
      <c r="J3" s="283">
        <f>REALIZACJE!J3</f>
        <v>830931.88</v>
      </c>
      <c r="K3" s="283">
        <f>REALIZACJE!K3</f>
        <v>830931.88</v>
      </c>
      <c r="L3" s="283">
        <f>REALIZACJE!L3</f>
        <v>830931.88</v>
      </c>
      <c r="M3" s="284">
        <f>REALIZACJE!M3</f>
        <v>2492795.64</v>
      </c>
      <c r="N3" s="283">
        <f>REALIZACJE!N3</f>
        <v>830931.88</v>
      </c>
      <c r="O3" s="283">
        <f>REALIZACJE!O3</f>
        <v>715931.88</v>
      </c>
      <c r="P3" s="283">
        <f>REALIZACJE!P3</f>
        <v>941431.88</v>
      </c>
      <c r="Q3" s="284">
        <f>REALIZACJE!Q3</f>
        <v>2488295.64</v>
      </c>
      <c r="R3" s="283">
        <f>REALIZACJE!R3</f>
        <v>9876703.8300000001</v>
      </c>
    </row>
    <row r="4" spans="1:19" s="8" customFormat="1" ht="15" customHeight="1">
      <c r="A4" s="54" t="s">
        <v>108</v>
      </c>
      <c r="B4" s="108">
        <f>SUMIF(I!A:A,$A$1,I!G:G)</f>
        <v>113151.38280000001</v>
      </c>
      <c r="C4" s="107">
        <f>SUMIF(II!A:A,$A$1,II!G:G)</f>
        <v>108924.3281</v>
      </c>
      <c r="D4" s="107">
        <f>SUMIF(III!A:A,$A$1,III!G:G)</f>
        <v>132729.5</v>
      </c>
      <c r="E4" s="161">
        <f>SUM(B4:D4)</f>
        <v>354805.21090000001</v>
      </c>
      <c r="F4" s="107">
        <f>SUMIF(IV!A:A,$A$1,IV!G:G)</f>
        <v>137916.625</v>
      </c>
      <c r="G4" s="107">
        <f>SUMIF(V!A:A,$A$1,V!G:G)</f>
        <v>126810.9219</v>
      </c>
      <c r="H4" s="107">
        <f>SUMIF(VI!A:A,$A$1,VI!G:G)</f>
        <v>107889.32030000001</v>
      </c>
      <c r="I4" s="161">
        <f>SUM(F4:H4)</f>
        <v>372616.86720000004</v>
      </c>
      <c r="J4" s="107">
        <f>SUMIF(VII!A:A,$A$1,VII!G:G)</f>
        <v>294121.25</v>
      </c>
      <c r="K4" s="107">
        <f>SUMIF(VIII!A:A,$A$1,VIII!G:G)</f>
        <v>119427.2969</v>
      </c>
      <c r="L4" s="107">
        <f>SUMIF(IX!A:A,$A$1,IX!G:G)</f>
        <v>130108.99219999999</v>
      </c>
      <c r="M4" s="161">
        <f>SUM(J4:L4)</f>
        <v>543657.53910000005</v>
      </c>
      <c r="N4" s="107">
        <f>SUMIF(X!A:A,$A$1,X!G:G)</f>
        <v>185692.51560000001</v>
      </c>
      <c r="O4" s="107">
        <f>SUMIF(XI!A:A,$A$1,XI!G:G)</f>
        <v>126308.4219</v>
      </c>
      <c r="P4" s="107">
        <f>SUMIF(XII!A:A,$A$1,XII!G:G)</f>
        <v>81022.640599999999</v>
      </c>
      <c r="Q4" s="161">
        <f>SUM(N4:P4)</f>
        <v>393023.57809999998</v>
      </c>
      <c r="R4" s="51">
        <f>E4+I4+M4+Q4</f>
        <v>1664103.1953000003</v>
      </c>
      <c r="S4" s="10"/>
    </row>
    <row r="5" spans="1:19" customFormat="1" ht="13.2">
      <c r="A5" s="305" t="s">
        <v>107</v>
      </c>
      <c r="B5" s="310">
        <f>B4</f>
        <v>113151.38280000001</v>
      </c>
      <c r="C5" s="306">
        <f>C4+B5</f>
        <v>222075.71090000001</v>
      </c>
      <c r="D5" s="306">
        <f>D4+C5</f>
        <v>354805.21090000001</v>
      </c>
      <c r="E5" s="307"/>
      <c r="F5" s="310">
        <f>F4</f>
        <v>137916.625</v>
      </c>
      <c r="G5" s="306">
        <f>G4+F5</f>
        <v>264727.54690000002</v>
      </c>
      <c r="H5" s="306">
        <f>H4+G5</f>
        <v>372616.86720000004</v>
      </c>
      <c r="I5" s="307"/>
      <c r="J5" s="306">
        <f>J4</f>
        <v>294121.25</v>
      </c>
      <c r="K5" s="306">
        <f>K4+J5</f>
        <v>413548.54690000002</v>
      </c>
      <c r="L5" s="306">
        <f>L4+K5</f>
        <v>543657.53910000005</v>
      </c>
      <c r="M5" s="307"/>
      <c r="N5" s="306">
        <f>N4</f>
        <v>185692.51560000001</v>
      </c>
      <c r="O5" s="306">
        <f>O4+N5</f>
        <v>312000.9375</v>
      </c>
      <c r="P5" s="306">
        <f>P4+O5</f>
        <v>393023.57809999998</v>
      </c>
      <c r="Q5" s="307"/>
      <c r="R5" s="309"/>
    </row>
    <row r="6" spans="1:19" s="34" customFormat="1" ht="15" customHeight="1">
      <c r="A6" s="45"/>
      <c r="B6" s="208"/>
      <c r="C6" s="46"/>
      <c r="D6" s="46"/>
      <c r="E6" s="94"/>
      <c r="F6" s="46"/>
      <c r="G6" s="46"/>
      <c r="H6" s="46"/>
      <c r="I6" s="94"/>
      <c r="J6" s="46"/>
      <c r="K6" s="46"/>
      <c r="L6" s="46"/>
      <c r="M6" s="94"/>
      <c r="N6" s="46"/>
      <c r="O6" s="46"/>
      <c r="P6" s="46"/>
      <c r="Q6" s="94"/>
      <c r="R6" s="58"/>
      <c r="S6" s="33"/>
    </row>
    <row r="7" spans="1:19" s="8" customFormat="1" ht="15" customHeight="1">
      <c r="A7" s="158" t="s">
        <v>24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06"/>
    </row>
    <row r="8" spans="1:19" s="8" customFormat="1" ht="15" customHeight="1">
      <c r="A8" s="36" t="s">
        <v>115</v>
      </c>
      <c r="B8" s="61">
        <v>7000</v>
      </c>
      <c r="C8" s="61">
        <v>7000</v>
      </c>
      <c r="D8" s="61">
        <v>7000</v>
      </c>
      <c r="E8" s="96"/>
      <c r="F8" s="61">
        <v>7000</v>
      </c>
      <c r="G8" s="61">
        <v>7000</v>
      </c>
      <c r="H8" s="61">
        <v>7000</v>
      </c>
      <c r="I8" s="96"/>
      <c r="J8" s="61">
        <v>7000</v>
      </c>
      <c r="K8" s="61">
        <v>7000</v>
      </c>
      <c r="L8" s="61">
        <v>7000</v>
      </c>
      <c r="M8" s="96"/>
      <c r="N8" s="61">
        <v>7000</v>
      </c>
      <c r="O8" s="61">
        <v>7000</v>
      </c>
      <c r="P8" s="61">
        <v>7000</v>
      </c>
      <c r="Q8" s="96"/>
      <c r="R8" s="62"/>
    </row>
    <row r="9" spans="1:19" s="8" customFormat="1" ht="15" customHeight="1">
      <c r="A9" s="36" t="s">
        <v>100</v>
      </c>
      <c r="B9" s="39">
        <f>IF(B12&lt;80%,0,IF(B12&lt;90%,0.5,IF(B12&lt;95%,0.75,1)))</f>
        <v>0.75</v>
      </c>
      <c r="C9" s="39">
        <f t="shared" ref="C9:D9" si="0">IF(C12&lt;80%,0,IF(C12&lt;90%,0.5,IF(C12&lt;95%,0.75,1)))</f>
        <v>1</v>
      </c>
      <c r="D9" s="39">
        <f t="shared" si="0"/>
        <v>0.5</v>
      </c>
      <c r="E9" s="96"/>
      <c r="F9" s="39">
        <f>IF(F12&lt;80%,0,IF(F12&lt;90%,0.5,IF(F12&lt;95%,0.75,1)))</f>
        <v>1</v>
      </c>
      <c r="G9" s="39">
        <f t="shared" ref="G9:H9" si="1">IF(G12&lt;80%,0,IF(G12&lt;90%,0.5,IF(G12&lt;95%,0.75,1)))</f>
        <v>0.75</v>
      </c>
      <c r="H9" s="39">
        <f t="shared" si="1"/>
        <v>0.5</v>
      </c>
      <c r="I9" s="96"/>
      <c r="J9" s="39">
        <f>IF(J12&lt;80%,0,IF(J12&lt;90%,0.5,IF(J12&lt;95%,0.75,1)))</f>
        <v>1</v>
      </c>
      <c r="K9" s="39">
        <f t="shared" ref="K9:L9" si="2">IF(K12&lt;80%,0,IF(K12&lt;90%,0.5,IF(K12&lt;95%,0.75,1)))</f>
        <v>0</v>
      </c>
      <c r="L9" s="39">
        <f t="shared" si="2"/>
        <v>0.75</v>
      </c>
      <c r="M9" s="96"/>
      <c r="N9" s="39">
        <f>IF(N12&lt;80%,0,IF(N12&lt;90%,0.5,IF(N12&lt;95%,0.75,1)))</f>
        <v>1</v>
      </c>
      <c r="O9" s="39">
        <f t="shared" ref="O9:P9" si="3">IF(O12&lt;80%,0,IF(O12&lt;90%,0.5,IF(O12&lt;95%,0.75,1)))</f>
        <v>0.5</v>
      </c>
      <c r="P9" s="39">
        <f t="shared" si="3"/>
        <v>0</v>
      </c>
      <c r="Q9" s="96"/>
      <c r="R9" s="62"/>
    </row>
    <row r="10" spans="1:19" s="216" customFormat="1" ht="15" customHeight="1">
      <c r="A10" s="209" t="s">
        <v>101</v>
      </c>
      <c r="B10" s="210">
        <f>B9*B8</f>
        <v>5250</v>
      </c>
      <c r="C10" s="210">
        <f t="shared" ref="C10:D10" si="4">C9*C8</f>
        <v>7000</v>
      </c>
      <c r="D10" s="210">
        <f t="shared" si="4"/>
        <v>3500</v>
      </c>
      <c r="E10" s="211"/>
      <c r="F10" s="210">
        <f>F9*F8</f>
        <v>7000</v>
      </c>
      <c r="G10" s="210">
        <f t="shared" ref="G10:H10" si="5">G9*G8</f>
        <v>5250</v>
      </c>
      <c r="H10" s="210">
        <f t="shared" si="5"/>
        <v>3500</v>
      </c>
      <c r="I10" s="211"/>
      <c r="J10" s="210">
        <f>J9*J8</f>
        <v>7000</v>
      </c>
      <c r="K10" s="210">
        <f t="shared" ref="K10:L10" si="6">K9*K8</f>
        <v>0</v>
      </c>
      <c r="L10" s="210">
        <f t="shared" si="6"/>
        <v>5250</v>
      </c>
      <c r="M10" s="211"/>
      <c r="N10" s="210">
        <f>N9*N8</f>
        <v>7000</v>
      </c>
      <c r="O10" s="210">
        <f t="shared" ref="O10:P10" si="7">O9*O8</f>
        <v>3500</v>
      </c>
      <c r="P10" s="210">
        <f t="shared" si="7"/>
        <v>0</v>
      </c>
      <c r="Q10" s="212"/>
      <c r="R10" s="213"/>
    </row>
    <row r="11" spans="1:19" s="296" customFormat="1" ht="15" customHeight="1">
      <c r="A11" s="282" t="s">
        <v>127</v>
      </c>
      <c r="B11" s="287">
        <f>DH!B5</f>
        <v>735313.22659999994</v>
      </c>
      <c r="C11" s="287">
        <f>DH!C5</f>
        <v>864042.09370000008</v>
      </c>
      <c r="D11" s="287">
        <f>DH!D5</f>
        <v>682276.625</v>
      </c>
      <c r="E11" s="288">
        <f>SUM(B11:D11)</f>
        <v>2281631.9452999998</v>
      </c>
      <c r="F11" s="287">
        <f>DH!F5</f>
        <v>902392.26560000004</v>
      </c>
      <c r="G11" s="287">
        <f>DH!G5</f>
        <v>770807.82819999999</v>
      </c>
      <c r="H11" s="287">
        <f>DH!H5</f>
        <v>668332.32810000004</v>
      </c>
      <c r="I11" s="288">
        <f>SUM(F11:H11)</f>
        <v>2341532.4219</v>
      </c>
      <c r="J11" s="287">
        <f>DH!J5</f>
        <v>815918.60939999996</v>
      </c>
      <c r="K11" s="287">
        <f>DH!K5</f>
        <v>552755.375</v>
      </c>
      <c r="L11" s="287">
        <f>DH!L5</f>
        <v>781695.27349999989</v>
      </c>
      <c r="M11" s="288">
        <f>SUM(J11:L11)</f>
        <v>2150369.2578999996</v>
      </c>
      <c r="N11" s="287">
        <f>DH!N5</f>
        <v>823854.5625</v>
      </c>
      <c r="O11" s="287">
        <f>DH!O5</f>
        <v>574341.15629999992</v>
      </c>
      <c r="P11" s="287">
        <f>DH!P5</f>
        <v>569291.89849999989</v>
      </c>
      <c r="Q11" s="288"/>
      <c r="R11" s="289"/>
    </row>
    <row r="12" spans="1:19" s="296" customFormat="1" ht="15" customHeight="1">
      <c r="A12" s="299" t="s">
        <v>122</v>
      </c>
      <c r="B12" s="300">
        <f>B11/REALIZACJE!B3</f>
        <v>0.91806399006905604</v>
      </c>
      <c r="C12" s="300">
        <f>C11/REALIZACJE!C3</f>
        <v>1.0787864320049256</v>
      </c>
      <c r="D12" s="300">
        <f>D11/REALIZACJE!D3</f>
        <v>0.85184595899984739</v>
      </c>
      <c r="E12" s="303">
        <f>REALIZACJE!E10</f>
        <v>0.94956546035794276</v>
      </c>
      <c r="F12" s="300">
        <f>F11/REALIZACJE!F3</f>
        <v>1.0860002935499358</v>
      </c>
      <c r="G12" s="300">
        <f>G11/REALIZACJE!G3</f>
        <v>0.92764262240124906</v>
      </c>
      <c r="H12" s="300">
        <f>H11/REALIZACJE!H3</f>
        <v>0.80431662833781281</v>
      </c>
      <c r="I12" s="303">
        <f>REALIZACJE!I10</f>
        <v>0.9393198480963324</v>
      </c>
      <c r="J12" s="300">
        <f>J11/REALIZACJE!J3</f>
        <v>0.98193200795232449</v>
      </c>
      <c r="K12" s="300">
        <f>K11/REALIZACJE!K3</f>
        <v>0.66522345369634872</v>
      </c>
      <c r="L12" s="300">
        <f>L11/REALIZACJE!L3</f>
        <v>0.94074531536808992</v>
      </c>
      <c r="M12" s="303">
        <f>REALIZACJE!M10</f>
        <v>0.8626335923389209</v>
      </c>
      <c r="N12" s="300">
        <f>N11/REALIZACJE!N3</f>
        <v>0.99148267424761705</v>
      </c>
      <c r="O12" s="300">
        <f>O11/REALIZACJE!O3</f>
        <v>0.80222877670987347</v>
      </c>
      <c r="P12" s="300">
        <f>P11/REALIZACJE!P3</f>
        <v>0.60470854088773784</v>
      </c>
      <c r="Q12" s="301"/>
      <c r="R12" s="302"/>
    </row>
    <row r="13" spans="1:19" s="8" customFormat="1" ht="15" customHeight="1">
      <c r="A13" s="14" t="s">
        <v>124</v>
      </c>
      <c r="B13" s="37">
        <f>B4</f>
        <v>113151.38280000001</v>
      </c>
      <c r="C13" s="37">
        <f>C4</f>
        <v>108924.3281</v>
      </c>
      <c r="D13" s="37">
        <f>D4</f>
        <v>132729.5</v>
      </c>
      <c r="E13" s="97"/>
      <c r="F13" s="37">
        <f>F4</f>
        <v>137916.625</v>
      </c>
      <c r="G13" s="37">
        <f>G4</f>
        <v>126810.9219</v>
      </c>
      <c r="H13" s="37">
        <f>H4</f>
        <v>107889.32030000001</v>
      </c>
      <c r="I13" s="97"/>
      <c r="J13" s="37">
        <f>J4</f>
        <v>294121.25</v>
      </c>
      <c r="K13" s="37">
        <f>K4</f>
        <v>119427.2969</v>
      </c>
      <c r="L13" s="37">
        <f>L4</f>
        <v>130108.99219999999</v>
      </c>
      <c r="M13" s="97"/>
      <c r="N13" s="37">
        <f>N4</f>
        <v>185692.51560000001</v>
      </c>
      <c r="O13" s="37">
        <f>O4</f>
        <v>126308.4219</v>
      </c>
      <c r="P13" s="37">
        <f>P4</f>
        <v>81022.640599999999</v>
      </c>
      <c r="Q13" s="97"/>
      <c r="R13" s="69"/>
    </row>
    <row r="14" spans="1:19" s="8" customFormat="1" ht="15" customHeight="1">
      <c r="A14" s="14" t="s">
        <v>128</v>
      </c>
      <c r="B14" s="206">
        <f>B13/B11</f>
        <v>0.15388188149858043</v>
      </c>
      <c r="C14" s="206">
        <f t="shared" ref="C14:D14" si="8">C13/C11</f>
        <v>0.12606368242265184</v>
      </c>
      <c r="D14" s="206">
        <f t="shared" si="8"/>
        <v>0.19453912846567181</v>
      </c>
      <c r="E14" s="217"/>
      <c r="F14" s="206">
        <f>F13/F11</f>
        <v>0.15283444933817039</v>
      </c>
      <c r="G14" s="206">
        <f t="shared" ref="G14:H14" si="9">G13/G11</f>
        <v>0.16451690974147271</v>
      </c>
      <c r="H14" s="206">
        <f t="shared" si="9"/>
        <v>0.16143064724508874</v>
      </c>
      <c r="I14" s="217"/>
      <c r="J14" s="206">
        <f>J13/J11</f>
        <v>0.36047866369451631</v>
      </c>
      <c r="K14" s="206">
        <f t="shared" ref="K14:L14" si="10">K13/K11</f>
        <v>0.21605813765266416</v>
      </c>
      <c r="L14" s="206">
        <f t="shared" si="10"/>
        <v>0.16644464487733659</v>
      </c>
      <c r="M14" s="217"/>
      <c r="N14" s="206">
        <f>N13/N11</f>
        <v>0.22539477724868462</v>
      </c>
      <c r="O14" s="206">
        <f t="shared" ref="O14:P14" si="11">O13/O11</f>
        <v>0.21991880699217101</v>
      </c>
      <c r="P14" s="206">
        <f t="shared" si="11"/>
        <v>0.14232178749334515</v>
      </c>
      <c r="Q14" s="217"/>
      <c r="R14" s="69"/>
    </row>
    <row r="15" spans="1:19" s="12" customFormat="1" ht="15" customHeight="1">
      <c r="A15" s="218" t="s">
        <v>97</v>
      </c>
      <c r="B15" s="219">
        <f>B10*0.2</f>
        <v>1050</v>
      </c>
      <c r="C15" s="219">
        <f t="shared" ref="C15:D15" si="12">C10*0.2</f>
        <v>1400</v>
      </c>
      <c r="D15" s="219">
        <f t="shared" si="12"/>
        <v>700</v>
      </c>
      <c r="E15" s="161"/>
      <c r="F15" s="219">
        <f>F10*0.2</f>
        <v>1400</v>
      </c>
      <c r="G15" s="219">
        <f t="shared" ref="G15:H15" si="13">G10*0.2</f>
        <v>1050</v>
      </c>
      <c r="H15" s="219">
        <f t="shared" si="13"/>
        <v>700</v>
      </c>
      <c r="I15" s="161"/>
      <c r="J15" s="219">
        <f>J10*0.2</f>
        <v>1400</v>
      </c>
      <c r="K15" s="219">
        <f t="shared" ref="K15:L15" si="14">K10*0.2</f>
        <v>0</v>
      </c>
      <c r="L15" s="219">
        <f t="shared" si="14"/>
        <v>1050</v>
      </c>
      <c r="M15" s="161"/>
      <c r="N15" s="219">
        <f>N10*0.2</f>
        <v>1400</v>
      </c>
      <c r="O15" s="219">
        <f t="shared" ref="O15:P15" si="15">O10*0.2</f>
        <v>700</v>
      </c>
      <c r="P15" s="219">
        <f t="shared" si="15"/>
        <v>0</v>
      </c>
      <c r="Q15" s="161"/>
      <c r="R15" s="220"/>
      <c r="S15" s="8"/>
    </row>
    <row r="16" spans="1:19" s="8" customFormat="1" ht="15" customHeight="1">
      <c r="A16" s="14" t="s">
        <v>125</v>
      </c>
      <c r="B16" s="37">
        <f>IF(B14&lt;15%,0,IF(B14&lt;33%,0.5,IF(B14&lt;66%,0.75,1)))</f>
        <v>0.5</v>
      </c>
      <c r="C16" s="37">
        <f t="shared" ref="C16:D16" si="16">IF(C14&lt;15%,0,IF(C14&lt;33%,0.5,IF(C14&lt;66%,0.75,1)))</f>
        <v>0</v>
      </c>
      <c r="D16" s="37">
        <f t="shared" si="16"/>
        <v>0.5</v>
      </c>
      <c r="E16" s="97"/>
      <c r="F16" s="37">
        <f>IF(F14&lt;15%,0,IF(F14&lt;33%,0.5,IF(F14&lt;66%,0.75,1)))</f>
        <v>0.5</v>
      </c>
      <c r="G16" s="37">
        <f t="shared" ref="G16:H16" si="17">IF(G14&lt;15%,0,IF(G14&lt;33%,0.5,IF(G14&lt;66%,0.75,1)))</f>
        <v>0.5</v>
      </c>
      <c r="H16" s="37">
        <f t="shared" si="17"/>
        <v>0.5</v>
      </c>
      <c r="I16" s="97"/>
      <c r="J16" s="37">
        <f>IF(J14&lt;15%,0,IF(J14&lt;33%,0.5,IF(J14&lt;66%,0.75,1)))</f>
        <v>0.75</v>
      </c>
      <c r="K16" s="37">
        <f t="shared" ref="K16:L16" si="18">IF(K14&lt;15%,0,IF(K14&lt;33%,0.5,IF(K14&lt;66%,0.75,1)))</f>
        <v>0.5</v>
      </c>
      <c r="L16" s="37">
        <f t="shared" si="18"/>
        <v>0.5</v>
      </c>
      <c r="M16" s="97"/>
      <c r="N16" s="37">
        <f>IF(N14&lt;15%,0,IF(N14&lt;33%,0.5,IF(N14&lt;66%,0.75,1)))</f>
        <v>0.5</v>
      </c>
      <c r="O16" s="37">
        <f t="shared" ref="O16:P16" si="19">IF(O14&lt;15%,0,IF(O14&lt;33%,0.5,IF(O14&lt;66%,0.75,1)))</f>
        <v>0.5</v>
      </c>
      <c r="P16" s="37">
        <f t="shared" si="19"/>
        <v>0</v>
      </c>
      <c r="Q16" s="97"/>
      <c r="R16" s="69"/>
    </row>
    <row r="17" spans="1:18" s="297" customFormat="1" ht="15" customHeight="1">
      <c r="A17" s="290" t="s">
        <v>126</v>
      </c>
      <c r="B17" s="291">
        <f>B16*B15</f>
        <v>525</v>
      </c>
      <c r="C17" s="291">
        <f t="shared" ref="C17:D17" si="20">C16*C15</f>
        <v>0</v>
      </c>
      <c r="D17" s="291">
        <f t="shared" si="20"/>
        <v>350</v>
      </c>
      <c r="E17" s="292">
        <f>SUM(B17:D17)</f>
        <v>875</v>
      </c>
      <c r="F17" s="291">
        <f>F16*F15</f>
        <v>700</v>
      </c>
      <c r="G17" s="291">
        <f t="shared" ref="G17:H17" si="21">G16*G15</f>
        <v>525</v>
      </c>
      <c r="H17" s="291">
        <f t="shared" si="21"/>
        <v>350</v>
      </c>
      <c r="I17" s="292">
        <f>SUM(F17:H17)</f>
        <v>1575</v>
      </c>
      <c r="J17" s="291">
        <f>J16*J15</f>
        <v>1050</v>
      </c>
      <c r="K17" s="291">
        <f t="shared" ref="K17:L17" si="22">K16*K15</f>
        <v>0</v>
      </c>
      <c r="L17" s="291">
        <f t="shared" si="22"/>
        <v>525</v>
      </c>
      <c r="M17" s="292">
        <f>SUM(J17:L17)</f>
        <v>1575</v>
      </c>
      <c r="N17" s="291">
        <f>N16*N15</f>
        <v>700</v>
      </c>
      <c r="O17" s="291">
        <f t="shared" ref="O17:P17" si="23">O16*O15</f>
        <v>350</v>
      </c>
      <c r="P17" s="291">
        <f t="shared" si="23"/>
        <v>0</v>
      </c>
      <c r="Q17" s="292"/>
      <c r="R17" s="293"/>
    </row>
    <row r="18" spans="1:18" s="9" customFormat="1" ht="13.2">
      <c r="A18" s="276" t="s">
        <v>121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79"/>
    </row>
    <row r="19" spans="1:18" s="9" customFormat="1" ht="13.2">
      <c r="A19" s="277" t="s">
        <v>132</v>
      </c>
      <c r="B19" s="279">
        <f>B3*95%</f>
        <v>760892.02149999992</v>
      </c>
      <c r="C19" s="279">
        <f>C3*95%</f>
        <v>760892.02149999992</v>
      </c>
      <c r="D19" s="279">
        <f>D3*95%</f>
        <v>760892.02149999992</v>
      </c>
      <c r="E19" s="221"/>
      <c r="F19" s="279">
        <f>F3*95%</f>
        <v>789385.28599999996</v>
      </c>
      <c r="G19" s="279">
        <f>G3*95%</f>
        <v>789385.28599999996</v>
      </c>
      <c r="H19" s="279">
        <f>H3*95%</f>
        <v>789385.28599999996</v>
      </c>
      <c r="I19" s="221"/>
      <c r="J19" s="279">
        <f>J3*95%</f>
        <v>789385.28599999996</v>
      </c>
      <c r="K19" s="279">
        <f>K3*95%</f>
        <v>789385.28599999996</v>
      </c>
      <c r="L19" s="279">
        <f>L3*95%</f>
        <v>789385.28599999996</v>
      </c>
      <c r="M19" s="221"/>
      <c r="N19" s="279">
        <f>N3*95%</f>
        <v>789385.28599999996</v>
      </c>
      <c r="O19" s="279">
        <f>O3*95%</f>
        <v>680135.28599999996</v>
      </c>
      <c r="P19" s="279">
        <f>P3*95%</f>
        <v>894360.28599999996</v>
      </c>
      <c r="Q19" s="221"/>
      <c r="R19" s="79"/>
    </row>
    <row r="20" spans="1:18" s="9" customFormat="1" ht="13.2">
      <c r="A20" s="276" t="s">
        <v>133</v>
      </c>
      <c r="B20" s="279">
        <f>B3*90%</f>
        <v>720845.07299999997</v>
      </c>
      <c r="C20" s="279">
        <f>C3*90%</f>
        <v>720845.07299999997</v>
      </c>
      <c r="D20" s="279">
        <f>D3*90%</f>
        <v>720845.07299999997</v>
      </c>
      <c r="E20" s="221"/>
      <c r="F20" s="279">
        <f>F3*90%</f>
        <v>747838.69200000004</v>
      </c>
      <c r="G20" s="279">
        <f>G3*90%</f>
        <v>747838.69200000004</v>
      </c>
      <c r="H20" s="279">
        <f>H3*90%</f>
        <v>747838.69200000004</v>
      </c>
      <c r="I20" s="221"/>
      <c r="J20" s="279">
        <f>J3*90%</f>
        <v>747838.69200000004</v>
      </c>
      <c r="K20" s="279">
        <f>K3*90%</f>
        <v>747838.69200000004</v>
      </c>
      <c r="L20" s="279">
        <f>L3*90%</f>
        <v>747838.69200000004</v>
      </c>
      <c r="M20" s="221"/>
      <c r="N20" s="279">
        <f>N3*90%</f>
        <v>747838.69200000004</v>
      </c>
      <c r="O20" s="279">
        <f>O3*90%</f>
        <v>644338.69200000004</v>
      </c>
      <c r="P20" s="279">
        <f>P3*90%</f>
        <v>847288.69200000004</v>
      </c>
      <c r="Q20" s="221"/>
      <c r="R20" s="79"/>
    </row>
    <row r="21" spans="1:18" s="9" customFormat="1" ht="13.2">
      <c r="A21" s="276" t="s">
        <v>134</v>
      </c>
      <c r="B21" s="279">
        <f>B3*80%</f>
        <v>640751.17599999998</v>
      </c>
      <c r="C21" s="279">
        <f>C3*80%</f>
        <v>640751.17599999998</v>
      </c>
      <c r="D21" s="279">
        <f>D3*80%</f>
        <v>640751.17599999998</v>
      </c>
      <c r="E21" s="221"/>
      <c r="F21" s="279">
        <f>F3*80%</f>
        <v>664745.50400000007</v>
      </c>
      <c r="G21" s="279">
        <f>G3*80%</f>
        <v>664745.50400000007</v>
      </c>
      <c r="H21" s="279">
        <f>H3*80%</f>
        <v>664745.50400000007</v>
      </c>
      <c r="I21" s="221"/>
      <c r="J21" s="279">
        <f>J3*80%</f>
        <v>664745.50400000007</v>
      </c>
      <c r="K21" s="279">
        <f>K3*80%</f>
        <v>664745.50400000007</v>
      </c>
      <c r="L21" s="279">
        <f>L3*80%</f>
        <v>664745.50400000007</v>
      </c>
      <c r="M21" s="221"/>
      <c r="N21" s="279">
        <f>N3*80%</f>
        <v>664745.50400000007</v>
      </c>
      <c r="O21" s="279">
        <f>O3*80%</f>
        <v>572745.50400000007</v>
      </c>
      <c r="P21" s="279">
        <f>P3*80%</f>
        <v>753145.50400000007</v>
      </c>
      <c r="Q21" s="221"/>
      <c r="R21" s="79"/>
    </row>
    <row r="22" spans="1:18" ht="15" customHeight="1">
      <c r="O22" s="221" t="s">
        <v>137</v>
      </c>
      <c r="P22" s="221" t="s">
        <v>137</v>
      </c>
    </row>
  </sheetData>
  <mergeCells count="4">
    <mergeCell ref="N1:Q1"/>
    <mergeCell ref="B1:E1"/>
    <mergeCell ref="J1:M1"/>
    <mergeCell ref="F1:I1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="80" zoomScaleNormal="80" workbookViewId="0">
      <selection activeCell="E27" sqref="E27"/>
    </sheetView>
  </sheetViews>
  <sheetFormatPr defaultColWidth="9.109375" defaultRowHeight="13.2"/>
  <cols>
    <col min="1" max="1" width="42.33203125" style="12" customWidth="1"/>
    <col min="2" max="2" width="13.33203125" style="8" customWidth="1"/>
    <col min="3" max="4" width="13.5546875" style="8" customWidth="1"/>
    <col min="5" max="5" width="13.5546875" style="79" customWidth="1"/>
    <col min="6" max="8" width="11.6640625" style="8" customWidth="1"/>
    <col min="9" max="9" width="12.5546875" style="79" customWidth="1"/>
    <col min="10" max="12" width="11.6640625" style="8" customWidth="1"/>
    <col min="13" max="13" width="12.5546875" style="79" customWidth="1"/>
    <col min="14" max="16" width="12.6640625" style="8" customWidth="1"/>
    <col min="17" max="17" width="12.33203125" style="79" customWidth="1"/>
    <col min="18" max="18" width="13.33203125" style="79" customWidth="1"/>
    <col min="19" max="19" width="9.109375" style="8"/>
    <col min="20" max="16384" width="9.109375" style="9"/>
  </cols>
  <sheetData>
    <row r="1" spans="1:19" s="15" customFormat="1" ht="15" customHeight="1">
      <c r="A1" s="204" t="s">
        <v>92</v>
      </c>
      <c r="B1" s="314"/>
      <c r="C1" s="312"/>
      <c r="D1" s="312"/>
      <c r="E1" s="313"/>
      <c r="F1" s="314"/>
      <c r="G1" s="312"/>
      <c r="H1" s="312"/>
      <c r="I1" s="313"/>
      <c r="J1" s="314"/>
      <c r="K1" s="312"/>
      <c r="L1" s="312"/>
      <c r="M1" s="313"/>
      <c r="N1" s="314"/>
      <c r="O1" s="312"/>
      <c r="P1" s="312"/>
      <c r="Q1" s="313"/>
      <c r="R1" s="86"/>
      <c r="S1" s="8"/>
    </row>
    <row r="2" spans="1:19" s="15" customFormat="1" ht="15" customHeight="1">
      <c r="A2" s="5" t="s">
        <v>0</v>
      </c>
      <c r="B2" s="151" t="s">
        <v>1</v>
      </c>
      <c r="C2" s="151" t="s">
        <v>2</v>
      </c>
      <c r="D2" s="151" t="s">
        <v>3</v>
      </c>
      <c r="E2" s="90" t="s">
        <v>60</v>
      </c>
      <c r="F2" s="151" t="s">
        <v>4</v>
      </c>
      <c r="G2" s="151" t="s">
        <v>5</v>
      </c>
      <c r="H2" s="151" t="s">
        <v>6</v>
      </c>
      <c r="I2" s="90" t="s">
        <v>62</v>
      </c>
      <c r="J2" s="151" t="s">
        <v>7</v>
      </c>
      <c r="K2" s="151" t="s">
        <v>8</v>
      </c>
      <c r="L2" s="151" t="s">
        <v>9</v>
      </c>
      <c r="M2" s="90" t="s">
        <v>63</v>
      </c>
      <c r="N2" s="151" t="s">
        <v>10</v>
      </c>
      <c r="O2" s="151" t="s">
        <v>11</v>
      </c>
      <c r="P2" s="151" t="s">
        <v>12</v>
      </c>
      <c r="Q2" s="90" t="s">
        <v>64</v>
      </c>
      <c r="R2" s="49" t="s">
        <v>65</v>
      </c>
      <c r="S2" s="8"/>
    </row>
    <row r="3" spans="1:19" s="285" customFormat="1" ht="15" customHeight="1">
      <c r="A3" s="282" t="s">
        <v>135</v>
      </c>
      <c r="B3" s="283">
        <f>REALIZACJE!B3</f>
        <v>800938.97</v>
      </c>
      <c r="C3" s="283">
        <f>REALIZACJE!C3</f>
        <v>800938.97</v>
      </c>
      <c r="D3" s="283">
        <f>REALIZACJE!D3</f>
        <v>800938.97</v>
      </c>
      <c r="E3" s="284">
        <f>REALIZACJE!E3</f>
        <v>2402816.91</v>
      </c>
      <c r="F3" s="283">
        <f>REALIZACJE!F3</f>
        <v>830931.88</v>
      </c>
      <c r="G3" s="283">
        <f>REALIZACJE!G3</f>
        <v>830931.88</v>
      </c>
      <c r="H3" s="283">
        <f>REALIZACJE!H3</f>
        <v>830931.88</v>
      </c>
      <c r="I3" s="284">
        <f>REALIZACJE!I3</f>
        <v>2492795.64</v>
      </c>
      <c r="J3" s="283">
        <f>REALIZACJE!J3</f>
        <v>830931.88</v>
      </c>
      <c r="K3" s="283">
        <f>REALIZACJE!K3</f>
        <v>830931.88</v>
      </c>
      <c r="L3" s="283">
        <f>REALIZACJE!L3</f>
        <v>830931.88</v>
      </c>
      <c r="M3" s="284">
        <f>REALIZACJE!M3</f>
        <v>2492795.64</v>
      </c>
      <c r="N3" s="283">
        <f>REALIZACJE!N3</f>
        <v>830931.88</v>
      </c>
      <c r="O3" s="283">
        <f>REALIZACJE!O3</f>
        <v>715931.88</v>
      </c>
      <c r="P3" s="283">
        <f>REALIZACJE!P3</f>
        <v>941431.88</v>
      </c>
      <c r="Q3" s="284">
        <f>REALIZACJE!Q3</f>
        <v>2488295.64</v>
      </c>
      <c r="R3" s="283">
        <f>REALIZACJE!R3</f>
        <v>9876703.8300000001</v>
      </c>
      <c r="S3" s="296"/>
    </row>
    <row r="4" spans="1:19" s="16" customFormat="1" ht="15" customHeight="1">
      <c r="A4" s="54" t="s">
        <v>108</v>
      </c>
      <c r="B4" s="108">
        <f>SUMIF(I!A:A,$A$1,I!G:G)</f>
        <v>284618.71879999997</v>
      </c>
      <c r="C4" s="107">
        <f>SUMIF(II!A:A,$A$1,II!G:G)</f>
        <v>523184.125</v>
      </c>
      <c r="D4" s="107">
        <f>SUMIF(III!A:A,$A$1,III!G:G)</f>
        <v>413031.8125</v>
      </c>
      <c r="E4" s="161">
        <f>SUM(B4:D4)</f>
        <v>1220834.6562999999</v>
      </c>
      <c r="F4" s="107">
        <f>SUMIF(IV!A:A,$A$1,IV!G:G)</f>
        <v>578169.375</v>
      </c>
      <c r="G4" s="107">
        <f>SUMIF(V!A:A,$A$1,V!G:G)</f>
        <v>444952.1875</v>
      </c>
      <c r="H4" s="107">
        <f>SUMIF(VI!A:A,$A$1,VI!G:G)</f>
        <v>493184</v>
      </c>
      <c r="I4" s="161">
        <f>SUM(F4:H4)</f>
        <v>1516305.5625</v>
      </c>
      <c r="J4" s="107">
        <f>SUMIF(VII!A:A,$A$1,VII!G:G)</f>
        <v>277144.625</v>
      </c>
      <c r="K4" s="107">
        <f>SUMIF(VIII!A:A,$A$1,VIII!G:G)</f>
        <v>328286.625</v>
      </c>
      <c r="L4" s="107">
        <f>SUMIF(IX!A:A,$A$1,IX!G:G)</f>
        <v>432953.90629999997</v>
      </c>
      <c r="M4" s="165">
        <f>SUM(J4:L4)</f>
        <v>1038385.1562999999</v>
      </c>
      <c r="N4" s="107">
        <f>SUMIF(X!A:A,$A$1,X!G:G)</f>
        <v>408773.90629999997</v>
      </c>
      <c r="O4" s="107">
        <f>SUMIF(XI!A:A,$A$1,XI!G:G)</f>
        <v>375176.40629999997</v>
      </c>
      <c r="P4" s="107">
        <f>SUMIF(XII!A:A,$A$1,XII!G:G)</f>
        <v>383445.71879999997</v>
      </c>
      <c r="Q4" s="161">
        <f>SUM(N4:P4)</f>
        <v>1167396.0314</v>
      </c>
      <c r="R4" s="51">
        <f>E4+I4+M4+Q4</f>
        <v>4942921.4064999996</v>
      </c>
      <c r="S4" s="10"/>
    </row>
    <row r="5" spans="1:19" customFormat="1">
      <c r="A5" s="305" t="s">
        <v>107</v>
      </c>
      <c r="B5" s="306">
        <f>B4</f>
        <v>284618.71879999997</v>
      </c>
      <c r="C5" s="306">
        <f>C4+B5</f>
        <v>807802.84379999992</v>
      </c>
      <c r="D5" s="306">
        <f>D4+C5</f>
        <v>1220834.6562999999</v>
      </c>
      <c r="E5" s="307"/>
      <c r="F5" s="306">
        <f>F4</f>
        <v>578169.375</v>
      </c>
      <c r="G5" s="306">
        <f>G4+F5</f>
        <v>1023121.5625</v>
      </c>
      <c r="H5" s="306">
        <f>H4+G5</f>
        <v>1516305.5625</v>
      </c>
      <c r="I5" s="307"/>
      <c r="J5" s="306">
        <f>J4</f>
        <v>277144.625</v>
      </c>
      <c r="K5" s="306">
        <f>K4+J5</f>
        <v>605431.25</v>
      </c>
      <c r="L5" s="306">
        <f>L4+K5</f>
        <v>1038385.1562999999</v>
      </c>
      <c r="M5" s="308"/>
      <c r="N5" s="306">
        <f>N4</f>
        <v>408773.90629999997</v>
      </c>
      <c r="O5" s="306">
        <f>O4+N5</f>
        <v>783950.31259999995</v>
      </c>
      <c r="P5" s="306">
        <f>P4+O5</f>
        <v>1167396.0314</v>
      </c>
      <c r="Q5" s="307"/>
      <c r="R5" s="309"/>
    </row>
    <row r="6" spans="1:19" s="34" customFormat="1" ht="15" customHeight="1">
      <c r="A6" s="45"/>
      <c r="B6" s="208"/>
      <c r="C6" s="46"/>
      <c r="D6" s="46"/>
      <c r="E6" s="94"/>
      <c r="F6" s="46"/>
      <c r="G6" s="46"/>
      <c r="H6" s="46"/>
      <c r="I6" s="94"/>
      <c r="J6" s="46"/>
      <c r="K6" s="46"/>
      <c r="L6" s="46"/>
      <c r="M6" s="94"/>
      <c r="N6" s="46"/>
      <c r="O6" s="46"/>
      <c r="P6" s="46"/>
      <c r="Q6" s="94"/>
      <c r="R6" s="58"/>
      <c r="S6" s="33"/>
    </row>
    <row r="7" spans="1:19" s="15" customFormat="1" ht="15" customHeight="1">
      <c r="A7" s="158" t="s">
        <v>24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87"/>
      <c r="N7" s="159"/>
      <c r="O7" s="159"/>
      <c r="P7" s="159"/>
      <c r="Q7" s="159"/>
      <c r="R7" s="106"/>
      <c r="S7" s="8"/>
    </row>
    <row r="8" spans="1:19" s="15" customFormat="1" ht="15" customHeight="1">
      <c r="A8" s="36" t="s">
        <v>115</v>
      </c>
      <c r="B8" s="61">
        <v>7000</v>
      </c>
      <c r="C8" s="61">
        <v>7000</v>
      </c>
      <c r="D8" s="61">
        <v>7000</v>
      </c>
      <c r="E8" s="96"/>
      <c r="F8" s="61">
        <v>7000</v>
      </c>
      <c r="G8" s="61">
        <v>7000</v>
      </c>
      <c r="H8" s="61">
        <v>7000</v>
      </c>
      <c r="I8" s="96"/>
      <c r="J8" s="61">
        <v>7000</v>
      </c>
      <c r="K8" s="61">
        <v>7000</v>
      </c>
      <c r="L8" s="61">
        <v>7000</v>
      </c>
      <c r="M8" s="96"/>
      <c r="N8" s="61">
        <v>7000</v>
      </c>
      <c r="O8" s="61">
        <v>7000</v>
      </c>
      <c r="P8" s="61">
        <v>7000</v>
      </c>
      <c r="Q8" s="96"/>
      <c r="R8" s="62"/>
      <c r="S8" s="8"/>
    </row>
    <row r="9" spans="1:19" s="15" customFormat="1" ht="15" customHeight="1">
      <c r="A9" s="36" t="s">
        <v>100</v>
      </c>
      <c r="B9" s="39">
        <f>IF(B12&lt;80%,0,IF(B12&lt;90%,0.5,IF(B12&lt;95%,0.75,1)))</f>
        <v>0.75</v>
      </c>
      <c r="C9" s="39">
        <f t="shared" ref="C9:D9" si="0">IF(C12&lt;80%,0,IF(C12&lt;90%,0.5,IF(C12&lt;95%,0.75,1)))</f>
        <v>1</v>
      </c>
      <c r="D9" s="39">
        <f t="shared" si="0"/>
        <v>0.5</v>
      </c>
      <c r="E9" s="96"/>
      <c r="F9" s="39">
        <f>IF(F12&lt;80%,0,IF(F12&lt;90%,0.5,IF(F12&lt;95%,0.75,1)))</f>
        <v>1</v>
      </c>
      <c r="G9" s="39">
        <f t="shared" ref="G9:H9" si="1">IF(G12&lt;80%,0,IF(G12&lt;90%,0.5,IF(G12&lt;95%,0.75,1)))</f>
        <v>0.75</v>
      </c>
      <c r="H9" s="39">
        <f t="shared" si="1"/>
        <v>0.5</v>
      </c>
      <c r="I9" s="96"/>
      <c r="J9" s="39">
        <f>IF(J12&lt;80%,0,IF(J12&lt;90%,0.5,IF(J12&lt;95%,0.75,1)))</f>
        <v>1</v>
      </c>
      <c r="K9" s="39">
        <f t="shared" ref="K9:L9" si="2">IF(K12&lt;80%,0,IF(K12&lt;90%,0.5,IF(K12&lt;95%,0.75,1)))</f>
        <v>0</v>
      </c>
      <c r="L9" s="39">
        <f t="shared" si="2"/>
        <v>0.75</v>
      </c>
      <c r="M9" s="96"/>
      <c r="N9" s="39">
        <f>IF(N12&lt;80%,0,IF(N12&lt;90%,0.5,IF(N12&lt;95%,0.75,1)))</f>
        <v>1</v>
      </c>
      <c r="O9" s="39">
        <f t="shared" ref="O9:P9" si="3">IF(O12&lt;80%,0,IF(O12&lt;90%,0.5,IF(O12&lt;95%,0.75,1)))</f>
        <v>0.5</v>
      </c>
      <c r="P9" s="39">
        <f t="shared" si="3"/>
        <v>0</v>
      </c>
      <c r="Q9" s="96"/>
      <c r="R9" s="62"/>
      <c r="S9" s="8"/>
    </row>
    <row r="10" spans="1:19" s="214" customFormat="1" ht="15" customHeight="1">
      <c r="A10" s="209" t="s">
        <v>101</v>
      </c>
      <c r="B10" s="210">
        <f>B9*B8</f>
        <v>5250</v>
      </c>
      <c r="C10" s="210">
        <f t="shared" ref="C10:D10" si="4">C9*C8</f>
        <v>7000</v>
      </c>
      <c r="D10" s="210">
        <f t="shared" si="4"/>
        <v>3500</v>
      </c>
      <c r="E10" s="211"/>
      <c r="F10" s="210">
        <f>F9*F8</f>
        <v>7000</v>
      </c>
      <c r="G10" s="210">
        <f t="shared" ref="G10:H10" si="5">G9*G8</f>
        <v>5250</v>
      </c>
      <c r="H10" s="210">
        <f t="shared" si="5"/>
        <v>3500</v>
      </c>
      <c r="I10" s="211"/>
      <c r="J10" s="210">
        <f>J9*J8</f>
        <v>7000</v>
      </c>
      <c r="K10" s="210">
        <f t="shared" ref="K10:L10" si="6">K9*K8</f>
        <v>0</v>
      </c>
      <c r="L10" s="210">
        <f t="shared" si="6"/>
        <v>5250</v>
      </c>
      <c r="M10" s="211"/>
      <c r="N10" s="210">
        <f>N9*N8</f>
        <v>7000</v>
      </c>
      <c r="O10" s="210">
        <f t="shared" ref="O10:P10" si="7">O9*O8</f>
        <v>3500</v>
      </c>
      <c r="P10" s="210">
        <f t="shared" si="7"/>
        <v>0</v>
      </c>
      <c r="Q10" s="212"/>
      <c r="R10" s="213"/>
      <c r="S10" s="216"/>
    </row>
    <row r="11" spans="1:19" s="285" customFormat="1" ht="15" customHeight="1">
      <c r="A11" s="282" t="s">
        <v>127</v>
      </c>
      <c r="B11" s="287">
        <f>DH!B5</f>
        <v>735313.22659999994</v>
      </c>
      <c r="C11" s="287">
        <f>DH!C5</f>
        <v>864042.09370000008</v>
      </c>
      <c r="D11" s="287">
        <f>DH!D5</f>
        <v>682276.625</v>
      </c>
      <c r="E11" s="288">
        <f>SUM(B11:D11)</f>
        <v>2281631.9452999998</v>
      </c>
      <c r="F11" s="287">
        <f>DH!F5</f>
        <v>902392.26560000004</v>
      </c>
      <c r="G11" s="287">
        <f>DH!G5</f>
        <v>770807.82819999999</v>
      </c>
      <c r="H11" s="287">
        <f>DH!H5</f>
        <v>668332.32810000004</v>
      </c>
      <c r="I11" s="288">
        <f>SUM(F11:H11)</f>
        <v>2341532.4219</v>
      </c>
      <c r="J11" s="287">
        <f>DH!J5</f>
        <v>815918.60939999996</v>
      </c>
      <c r="K11" s="287">
        <f>DH!K5</f>
        <v>552755.375</v>
      </c>
      <c r="L11" s="287">
        <f>DH!L5</f>
        <v>781695.27349999989</v>
      </c>
      <c r="M11" s="288">
        <f>SUM(J11:L11)</f>
        <v>2150369.2578999996</v>
      </c>
      <c r="N11" s="287">
        <f>DH!N5</f>
        <v>823854.5625</v>
      </c>
      <c r="O11" s="287">
        <f>DH!O5</f>
        <v>574341.15629999992</v>
      </c>
      <c r="P11" s="287">
        <f>DH!P5</f>
        <v>569291.89849999989</v>
      </c>
      <c r="Q11" s="288"/>
      <c r="R11" s="289"/>
      <c r="S11" s="296"/>
    </row>
    <row r="12" spans="1:19" s="285" customFormat="1" ht="15" customHeight="1">
      <c r="A12" s="299" t="s">
        <v>122</v>
      </c>
      <c r="B12" s="300">
        <f>B11/REALIZACJE!B3</f>
        <v>0.91806399006905604</v>
      </c>
      <c r="C12" s="300">
        <f>C11/REALIZACJE!C3</f>
        <v>1.0787864320049256</v>
      </c>
      <c r="D12" s="300">
        <f>D11/REALIZACJE!D3</f>
        <v>0.85184595899984739</v>
      </c>
      <c r="E12" s="303">
        <f>REALIZACJE!E10</f>
        <v>0.94956546035794276</v>
      </c>
      <c r="F12" s="300">
        <f>F11/REALIZACJE!F3</f>
        <v>1.0860002935499358</v>
      </c>
      <c r="G12" s="300">
        <f>G11/REALIZACJE!G3</f>
        <v>0.92764262240124906</v>
      </c>
      <c r="H12" s="300">
        <f>H11/REALIZACJE!H3</f>
        <v>0.80431662833781281</v>
      </c>
      <c r="I12" s="303">
        <f>REALIZACJE!I10</f>
        <v>0.9393198480963324</v>
      </c>
      <c r="J12" s="300">
        <f>J11/REALIZACJE!J3</f>
        <v>0.98193200795232449</v>
      </c>
      <c r="K12" s="300">
        <f>K11/REALIZACJE!K3</f>
        <v>0.66522345369634872</v>
      </c>
      <c r="L12" s="300">
        <f>L11/REALIZACJE!L3</f>
        <v>0.94074531536808992</v>
      </c>
      <c r="M12" s="303">
        <f>REALIZACJE!M10</f>
        <v>0.8626335923389209</v>
      </c>
      <c r="N12" s="300">
        <f>N11/REALIZACJE!N3</f>
        <v>0.99148267424761705</v>
      </c>
      <c r="O12" s="300">
        <f>O11/REALIZACJE!O3</f>
        <v>0.80222877670987347</v>
      </c>
      <c r="P12" s="300">
        <f>P11/REALIZACJE!P3</f>
        <v>0.60470854088773784</v>
      </c>
      <c r="Q12" s="301"/>
      <c r="R12" s="302"/>
      <c r="S12" s="296"/>
    </row>
    <row r="13" spans="1:19" s="23" customFormat="1" ht="15" customHeight="1">
      <c r="A13" s="14" t="s">
        <v>124</v>
      </c>
      <c r="B13" s="37">
        <f>B4</f>
        <v>284618.71879999997</v>
      </c>
      <c r="C13" s="37">
        <f>C4</f>
        <v>523184.125</v>
      </c>
      <c r="D13" s="37">
        <f>D4</f>
        <v>413031.8125</v>
      </c>
      <c r="E13" s="97"/>
      <c r="F13" s="37">
        <f>F4</f>
        <v>578169.375</v>
      </c>
      <c r="G13" s="37">
        <f>G4</f>
        <v>444952.1875</v>
      </c>
      <c r="H13" s="37">
        <f>H4</f>
        <v>493184</v>
      </c>
      <c r="I13" s="97"/>
      <c r="J13" s="37">
        <f>J4</f>
        <v>277144.625</v>
      </c>
      <c r="K13" s="37">
        <f>K4</f>
        <v>328286.625</v>
      </c>
      <c r="L13" s="37">
        <f>L4</f>
        <v>432953.90629999997</v>
      </c>
      <c r="M13" s="97"/>
      <c r="N13" s="37">
        <f>N4</f>
        <v>408773.90629999997</v>
      </c>
      <c r="O13" s="37">
        <f>O4</f>
        <v>375176.40629999997</v>
      </c>
      <c r="P13" s="37">
        <f>P4</f>
        <v>383445.71879999997</v>
      </c>
      <c r="Q13" s="97"/>
      <c r="R13" s="69"/>
      <c r="S13" s="12"/>
    </row>
    <row r="14" spans="1:19" s="15" customFormat="1" ht="15" customHeight="1">
      <c r="A14" s="14" t="s">
        <v>128</v>
      </c>
      <c r="B14" s="206">
        <f>B13/B11</f>
        <v>0.38707139828837672</v>
      </c>
      <c r="C14" s="206">
        <f t="shared" ref="C14:D14" si="8">C13/C11</f>
        <v>0.60550768164502444</v>
      </c>
      <c r="D14" s="206">
        <f t="shared" si="8"/>
        <v>0.60537294898531813</v>
      </c>
      <c r="E14" s="217"/>
      <c r="F14" s="206">
        <f>F13/F11</f>
        <v>0.6407073697773501</v>
      </c>
      <c r="G14" s="206">
        <f t="shared" ref="G14:H14" si="9">G13/G11</f>
        <v>0.57725437031310112</v>
      </c>
      <c r="H14" s="206">
        <f t="shared" si="9"/>
        <v>0.73793228198622574</v>
      </c>
      <c r="I14" s="217"/>
      <c r="J14" s="206">
        <f>J13/J11</f>
        <v>0.33967190085761512</v>
      </c>
      <c r="K14" s="206">
        <f t="shared" ref="K14:L14" si="10">K13/K11</f>
        <v>0.59390942150494697</v>
      </c>
      <c r="L14" s="206">
        <f t="shared" si="10"/>
        <v>0.55386532447800463</v>
      </c>
      <c r="M14" s="217"/>
      <c r="N14" s="206">
        <f>N13/N11</f>
        <v>0.49617241307685295</v>
      </c>
      <c r="O14" s="206">
        <f t="shared" ref="O14:P14" si="11">O13/O11</f>
        <v>0.65322918649422235</v>
      </c>
      <c r="P14" s="206">
        <f t="shared" si="11"/>
        <v>0.67354852547581101</v>
      </c>
      <c r="Q14" s="217"/>
      <c r="R14" s="69"/>
      <c r="S14" s="8"/>
    </row>
    <row r="15" spans="1:19" s="15" customFormat="1" ht="15" customHeight="1">
      <c r="A15" s="218" t="s">
        <v>97</v>
      </c>
      <c r="B15" s="219">
        <f>B10*0.2</f>
        <v>1050</v>
      </c>
      <c r="C15" s="219">
        <f t="shared" ref="C15:D15" si="12">C10*0.2</f>
        <v>1400</v>
      </c>
      <c r="D15" s="219">
        <f t="shared" si="12"/>
        <v>700</v>
      </c>
      <c r="E15" s="161"/>
      <c r="F15" s="219">
        <f>F10*0.2</f>
        <v>1400</v>
      </c>
      <c r="G15" s="219">
        <f t="shared" ref="G15:H15" si="13">G10*0.2</f>
        <v>1050</v>
      </c>
      <c r="H15" s="219">
        <f t="shared" si="13"/>
        <v>700</v>
      </c>
      <c r="I15" s="161"/>
      <c r="J15" s="219">
        <f>J10*0.2</f>
        <v>1400</v>
      </c>
      <c r="K15" s="219">
        <f t="shared" ref="K15:L15" si="14">K10*0.2</f>
        <v>0</v>
      </c>
      <c r="L15" s="219">
        <f t="shared" si="14"/>
        <v>1050</v>
      </c>
      <c r="M15" s="161"/>
      <c r="N15" s="219">
        <f>N10*0.2</f>
        <v>1400</v>
      </c>
      <c r="O15" s="219">
        <f t="shared" ref="O15:P15" si="15">O10*0.2</f>
        <v>700</v>
      </c>
      <c r="P15" s="219">
        <f t="shared" si="15"/>
        <v>0</v>
      </c>
      <c r="Q15" s="161"/>
      <c r="R15" s="220"/>
      <c r="S15" s="8"/>
    </row>
    <row r="16" spans="1:19" s="15" customFormat="1" ht="15" customHeight="1">
      <c r="A16" s="14" t="s">
        <v>125</v>
      </c>
      <c r="B16" s="37">
        <f>IF(B14&lt;15%,0,IF(B14&lt;33%,0.5,IF(B14&lt;66%,0.75,1)))</f>
        <v>0.75</v>
      </c>
      <c r="C16" s="37">
        <f t="shared" ref="C16:D16" si="16">IF(C14&lt;15%,0,IF(C14&lt;33%,0.5,IF(C14&lt;66%,0.75,1)))</f>
        <v>0.75</v>
      </c>
      <c r="D16" s="37">
        <f t="shared" si="16"/>
        <v>0.75</v>
      </c>
      <c r="E16" s="97"/>
      <c r="F16" s="37">
        <f>IF(F14&lt;15%,0,IF(F14&lt;33%,0.5,IF(F14&lt;66%,0.75,1)))</f>
        <v>0.75</v>
      </c>
      <c r="G16" s="37">
        <f t="shared" ref="G16:H16" si="17">IF(G14&lt;15%,0,IF(G14&lt;33%,0.5,IF(G14&lt;66%,0.75,1)))</f>
        <v>0.75</v>
      </c>
      <c r="H16" s="37">
        <f t="shared" si="17"/>
        <v>1</v>
      </c>
      <c r="I16" s="97"/>
      <c r="J16" s="37">
        <f>IF(J14&lt;15%,0,IF(J14&lt;33%,0.5,IF(J14&lt;66%,0.75,1)))</f>
        <v>0.75</v>
      </c>
      <c r="K16" s="37">
        <f t="shared" ref="K16:L16" si="18">IF(K14&lt;15%,0,IF(K14&lt;33%,0.5,IF(K14&lt;66%,0.75,1)))</f>
        <v>0.75</v>
      </c>
      <c r="L16" s="37">
        <f t="shared" si="18"/>
        <v>0.75</v>
      </c>
      <c r="M16" s="97"/>
      <c r="N16" s="37">
        <f>IF(N14&lt;15%,0,IF(N14&lt;33%,0.5,IF(N14&lt;66%,0.75,1)))</f>
        <v>0.75</v>
      </c>
      <c r="O16" s="37">
        <f t="shared" ref="O16:P16" si="19">IF(O14&lt;15%,0,IF(O14&lt;33%,0.5,IF(O14&lt;66%,0.75,1)))</f>
        <v>0.75</v>
      </c>
      <c r="P16" s="37">
        <f t="shared" si="19"/>
        <v>1</v>
      </c>
      <c r="Q16" s="97"/>
      <c r="R16" s="69"/>
      <c r="S16" s="8"/>
    </row>
    <row r="17" spans="1:19" s="294" customFormat="1" ht="15" customHeight="1">
      <c r="A17" s="290" t="s">
        <v>126</v>
      </c>
      <c r="B17" s="291">
        <f>B16*B15</f>
        <v>787.5</v>
      </c>
      <c r="C17" s="291">
        <f t="shared" ref="C17:D17" si="20">C16*C15</f>
        <v>1050</v>
      </c>
      <c r="D17" s="291">
        <f t="shared" si="20"/>
        <v>525</v>
      </c>
      <c r="E17" s="292">
        <f>SUM(B17:D17)</f>
        <v>2362.5</v>
      </c>
      <c r="F17" s="291">
        <f>F16*F15</f>
        <v>1050</v>
      </c>
      <c r="G17" s="291">
        <f t="shared" ref="G17:H17" si="21">G16*G15</f>
        <v>787.5</v>
      </c>
      <c r="H17" s="291">
        <f t="shared" si="21"/>
        <v>700</v>
      </c>
      <c r="I17" s="292">
        <f>SUM(F17:H17)</f>
        <v>2537.5</v>
      </c>
      <c r="J17" s="291">
        <f>J16*J15</f>
        <v>1050</v>
      </c>
      <c r="K17" s="291">
        <f t="shared" ref="K17:L17" si="22">K16*K15</f>
        <v>0</v>
      </c>
      <c r="L17" s="291">
        <f t="shared" si="22"/>
        <v>787.5</v>
      </c>
      <c r="M17" s="292">
        <f>SUM(J17:L17)</f>
        <v>1837.5</v>
      </c>
      <c r="N17" s="291">
        <f>N16*N15</f>
        <v>1050</v>
      </c>
      <c r="O17" s="291">
        <f t="shared" ref="O17:P17" si="23">O16*O15</f>
        <v>525</v>
      </c>
      <c r="P17" s="291">
        <f t="shared" si="23"/>
        <v>0</v>
      </c>
      <c r="Q17" s="292"/>
      <c r="R17" s="298"/>
      <c r="S17" s="297"/>
    </row>
    <row r="18" spans="1:19">
      <c r="A18" s="276" t="s">
        <v>121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S18" s="9"/>
    </row>
    <row r="19" spans="1:19">
      <c r="A19" s="277" t="s">
        <v>132</v>
      </c>
      <c r="B19" s="279">
        <f>B3*95%</f>
        <v>760892.02149999992</v>
      </c>
      <c r="C19" s="279">
        <f>C3*95%</f>
        <v>760892.02149999992</v>
      </c>
      <c r="D19" s="279">
        <f>D3*95%</f>
        <v>760892.02149999992</v>
      </c>
      <c r="E19" s="221"/>
      <c r="F19" s="279">
        <f>F3*95%</f>
        <v>789385.28599999996</v>
      </c>
      <c r="G19" s="279">
        <f>G3*95%</f>
        <v>789385.28599999996</v>
      </c>
      <c r="H19" s="279">
        <f>H3*95%</f>
        <v>789385.28599999996</v>
      </c>
      <c r="I19" s="221"/>
      <c r="J19" s="279">
        <f>J3*95%</f>
        <v>789385.28599999996</v>
      </c>
      <c r="K19" s="279">
        <f>K3*95%</f>
        <v>789385.28599999996</v>
      </c>
      <c r="L19" s="279">
        <f>L3*95%</f>
        <v>789385.28599999996</v>
      </c>
      <c r="M19" s="221"/>
      <c r="N19" s="279">
        <f>N3*95%</f>
        <v>789385.28599999996</v>
      </c>
      <c r="O19" s="279">
        <f>O3*95%</f>
        <v>680135.28599999996</v>
      </c>
      <c r="P19" s="279">
        <f>P3*95%</f>
        <v>894360.28599999996</v>
      </c>
      <c r="Q19" s="221"/>
      <c r="S19" s="9"/>
    </row>
    <row r="20" spans="1:19">
      <c r="A20" s="276" t="s">
        <v>133</v>
      </c>
      <c r="B20" s="279">
        <f>B3*90%</f>
        <v>720845.07299999997</v>
      </c>
      <c r="C20" s="279">
        <f>C3*90%</f>
        <v>720845.07299999997</v>
      </c>
      <c r="D20" s="279">
        <f>D3*90%</f>
        <v>720845.07299999997</v>
      </c>
      <c r="E20" s="221"/>
      <c r="F20" s="279">
        <f>F3*90%</f>
        <v>747838.69200000004</v>
      </c>
      <c r="G20" s="279">
        <f>G3*90%</f>
        <v>747838.69200000004</v>
      </c>
      <c r="H20" s="279">
        <f>H3*90%</f>
        <v>747838.69200000004</v>
      </c>
      <c r="I20" s="221"/>
      <c r="J20" s="279">
        <f>J3*90%</f>
        <v>747838.69200000004</v>
      </c>
      <c r="K20" s="279">
        <f>K3*90%</f>
        <v>747838.69200000004</v>
      </c>
      <c r="L20" s="279">
        <f>L3*90%</f>
        <v>747838.69200000004</v>
      </c>
      <c r="M20" s="221"/>
      <c r="N20" s="279">
        <f>N3*90%</f>
        <v>747838.69200000004</v>
      </c>
      <c r="O20" s="279">
        <f>O3*90%</f>
        <v>644338.69200000004</v>
      </c>
      <c r="P20" s="279">
        <f>P3*90%</f>
        <v>847288.69200000004</v>
      </c>
      <c r="Q20" s="221"/>
      <c r="S20" s="9"/>
    </row>
    <row r="21" spans="1:19">
      <c r="A21" s="276" t="s">
        <v>134</v>
      </c>
      <c r="B21" s="279">
        <f>B3*80%</f>
        <v>640751.17599999998</v>
      </c>
      <c r="C21" s="279">
        <f>C3*80%</f>
        <v>640751.17599999998</v>
      </c>
      <c r="D21" s="279">
        <f>D3*80%</f>
        <v>640751.17599999998</v>
      </c>
      <c r="E21" s="221"/>
      <c r="F21" s="279">
        <f>F3*80%</f>
        <v>664745.50400000007</v>
      </c>
      <c r="G21" s="279">
        <f>G3*80%</f>
        <v>664745.50400000007</v>
      </c>
      <c r="H21" s="279">
        <f>H3*80%</f>
        <v>664745.50400000007</v>
      </c>
      <c r="I21" s="221"/>
      <c r="J21" s="279">
        <f>J3*80%</f>
        <v>664745.50400000007</v>
      </c>
      <c r="K21" s="279">
        <f>K3*80%</f>
        <v>664745.50400000007</v>
      </c>
      <c r="L21" s="279">
        <f>L3*80%</f>
        <v>664745.50400000007</v>
      </c>
      <c r="M21" s="221"/>
      <c r="N21" s="279">
        <f>N3*80%</f>
        <v>664745.50400000007</v>
      </c>
      <c r="O21" s="279">
        <f>O3*80%</f>
        <v>572745.50400000007</v>
      </c>
      <c r="P21" s="279">
        <f>P3*80%</f>
        <v>753145.50400000007</v>
      </c>
      <c r="Q21" s="221"/>
      <c r="S21" s="9"/>
    </row>
    <row r="22" spans="1:19" ht="16.8" customHeight="1">
      <c r="O22" s="221" t="s">
        <v>137</v>
      </c>
      <c r="P22" s="221" t="s">
        <v>137</v>
      </c>
    </row>
  </sheetData>
  <mergeCells count="4">
    <mergeCell ref="B1:E1"/>
    <mergeCell ref="F1:I1"/>
    <mergeCell ref="N1:Q1"/>
    <mergeCell ref="J1:M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5"/>
  <sheetViews>
    <sheetView zoomScale="80" zoomScaleNormal="80" workbookViewId="0">
      <selection activeCell="B35" sqref="B35"/>
    </sheetView>
  </sheetViews>
  <sheetFormatPr defaultColWidth="9.109375" defaultRowHeight="13.2"/>
  <cols>
    <col min="1" max="1" width="45" style="12" customWidth="1"/>
    <col min="2" max="4" width="11.5546875" style="8" customWidth="1"/>
    <col min="5" max="5" width="11.5546875" style="79" customWidth="1"/>
    <col min="6" max="8" width="12.88671875" style="8" customWidth="1"/>
    <col min="9" max="9" width="13.88671875" style="79" customWidth="1"/>
    <col min="10" max="12" width="11.44140625" style="8" customWidth="1"/>
    <col min="13" max="13" width="11.44140625" style="79" customWidth="1"/>
    <col min="14" max="15" width="12.5546875" style="8" customWidth="1"/>
    <col min="16" max="16" width="13" style="8" customWidth="1"/>
    <col min="17" max="17" width="11.44140625" style="79" customWidth="1"/>
    <col min="18" max="18" width="13.109375" style="79" customWidth="1"/>
    <col min="19" max="16384" width="9.109375" style="9"/>
  </cols>
  <sheetData>
    <row r="1" spans="1:19" s="15" customFormat="1" ht="15" customHeight="1">
      <c r="A1" s="19"/>
      <c r="B1" s="314"/>
      <c r="C1" s="312"/>
      <c r="D1" s="312"/>
      <c r="E1" s="313"/>
      <c r="F1" s="314"/>
      <c r="G1" s="312"/>
      <c r="H1" s="312"/>
      <c r="I1" s="313"/>
      <c r="J1" s="314"/>
      <c r="K1" s="312"/>
      <c r="L1" s="312"/>
      <c r="M1" s="313"/>
      <c r="N1" s="314"/>
      <c r="O1" s="312"/>
      <c r="P1" s="312"/>
      <c r="Q1" s="313"/>
      <c r="R1" s="86"/>
    </row>
    <row r="2" spans="1:19" s="15" customFormat="1" ht="15" customHeight="1">
      <c r="A2" s="5" t="s">
        <v>0</v>
      </c>
      <c r="B2" s="151" t="s">
        <v>1</v>
      </c>
      <c r="C2" s="151" t="s">
        <v>2</v>
      </c>
      <c r="D2" s="151" t="s">
        <v>3</v>
      </c>
      <c r="E2" s="90" t="s">
        <v>60</v>
      </c>
      <c r="F2" s="151" t="s">
        <v>4</v>
      </c>
      <c r="G2" s="151" t="s">
        <v>5</v>
      </c>
      <c r="H2" s="151" t="s">
        <v>6</v>
      </c>
      <c r="I2" s="90" t="s">
        <v>62</v>
      </c>
      <c r="J2" s="151" t="s">
        <v>7</v>
      </c>
      <c r="K2" s="151" t="s">
        <v>8</v>
      </c>
      <c r="L2" s="151" t="s">
        <v>9</v>
      </c>
      <c r="M2" s="90" t="s">
        <v>63</v>
      </c>
      <c r="N2" s="151" t="s">
        <v>10</v>
      </c>
      <c r="O2" s="151" t="s">
        <v>11</v>
      </c>
      <c r="P2" s="151" t="s">
        <v>12</v>
      </c>
      <c r="Q2" s="90" t="s">
        <v>64</v>
      </c>
      <c r="R2" s="49" t="s">
        <v>65</v>
      </c>
    </row>
    <row r="3" spans="1:19" s="15" customFormat="1" ht="15" customHeight="1">
      <c r="A3" s="27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27"/>
      <c r="N3" s="151"/>
      <c r="O3" s="151"/>
      <c r="P3" s="151"/>
      <c r="Q3" s="151"/>
      <c r="R3" s="182" t="e">
        <f>#REF!</f>
        <v>#REF!</v>
      </c>
    </row>
    <row r="4" spans="1:19" s="15" customFormat="1" ht="15" customHeight="1">
      <c r="A4" s="50" t="s">
        <v>31</v>
      </c>
      <c r="B4" s="155" t="e">
        <f>#REF!</f>
        <v>#REF!</v>
      </c>
      <c r="C4" s="155" t="e">
        <f>#REF!</f>
        <v>#REF!</v>
      </c>
      <c r="D4" s="155" t="e">
        <f>#REF!</f>
        <v>#REF!</v>
      </c>
      <c r="E4" s="103" t="e">
        <f>SUM(B4:D4)</f>
        <v>#REF!</v>
      </c>
      <c r="F4" s="155" t="e">
        <f>#REF!</f>
        <v>#REF!</v>
      </c>
      <c r="G4" s="155" t="e">
        <f>#REF!</f>
        <v>#REF!</v>
      </c>
      <c r="H4" s="155" t="e">
        <f>#REF!</f>
        <v>#REF!</v>
      </c>
      <c r="I4" s="103" t="e">
        <f>SUM(F4:H4)</f>
        <v>#REF!</v>
      </c>
      <c r="J4" s="155" t="e">
        <f>#REF!</f>
        <v>#REF!</v>
      </c>
      <c r="K4" s="155" t="e">
        <f>#REF!</f>
        <v>#REF!</v>
      </c>
      <c r="L4" s="155" t="e">
        <f>#REF!</f>
        <v>#REF!</v>
      </c>
      <c r="M4" s="91" t="e">
        <f>SUM(J4:L4)</f>
        <v>#REF!</v>
      </c>
      <c r="N4" s="155" t="e">
        <f>#REF!</f>
        <v>#REF!</v>
      </c>
      <c r="O4" s="155" t="e">
        <f>#REF!</f>
        <v>#REF!</v>
      </c>
      <c r="P4" s="155" t="e">
        <f>#REF!</f>
        <v>#REF!</v>
      </c>
      <c r="Q4" s="103" t="e">
        <f>SUM(N4:P4)</f>
        <v>#REF!</v>
      </c>
      <c r="R4" s="164" t="e">
        <f>E4+I4+M4+Q4</f>
        <v>#REF!</v>
      </c>
    </row>
    <row r="5" spans="1:19" s="15" customFormat="1" ht="15" customHeight="1">
      <c r="A5" s="52" t="s">
        <v>30</v>
      </c>
      <c r="B5" s="156" t="e">
        <f>B4</f>
        <v>#REF!</v>
      </c>
      <c r="C5" s="156" t="e">
        <f>C4+B5</f>
        <v>#REF!</v>
      </c>
      <c r="D5" s="156" t="e">
        <f>D4+C5</f>
        <v>#REF!</v>
      </c>
      <c r="E5" s="160"/>
      <c r="F5" s="156" t="e">
        <f>F4</f>
        <v>#REF!</v>
      </c>
      <c r="G5" s="156" t="e">
        <f>G4+F5</f>
        <v>#REF!</v>
      </c>
      <c r="H5" s="156" t="e">
        <f>H4+G5</f>
        <v>#REF!</v>
      </c>
      <c r="I5" s="160"/>
      <c r="J5" s="156" t="e">
        <f>J4</f>
        <v>#REF!</v>
      </c>
      <c r="K5" s="156" t="e">
        <f>K4+J5</f>
        <v>#REF!</v>
      </c>
      <c r="L5" s="156" t="e">
        <f>L4+K5</f>
        <v>#REF!</v>
      </c>
      <c r="M5" s="92"/>
      <c r="N5" s="156" t="e">
        <f>N4</f>
        <v>#REF!</v>
      </c>
      <c r="O5" s="156" t="e">
        <f>O4+N5</f>
        <v>#REF!</v>
      </c>
      <c r="P5" s="156" t="e">
        <f>P4+O5</f>
        <v>#REF!</v>
      </c>
      <c r="Q5" s="160"/>
      <c r="R5" s="135" t="e">
        <f>R6/R4</f>
        <v>#REF!</v>
      </c>
    </row>
    <row r="6" spans="1:19" s="15" customFormat="1" ht="15" customHeight="1">
      <c r="A6" s="54" t="s">
        <v>32</v>
      </c>
      <c r="B6" s="108">
        <f>SUMIF(I!A:A,$A$1,I!I:I)</f>
        <v>0</v>
      </c>
      <c r="C6" s="107">
        <f>SUMIF(II!A:A,$A$1,II!I:I)</f>
        <v>0</v>
      </c>
      <c r="D6" s="107">
        <f>SUMIF(III!A:A,$A$1,III!I:I)</f>
        <v>0</v>
      </c>
      <c r="E6" s="161">
        <f>SUM(B6:D6)</f>
        <v>0</v>
      </c>
      <c r="F6" s="107">
        <f>SUMIF(IV!A:A,$A$1,IV!I:I)</f>
        <v>0</v>
      </c>
      <c r="G6" s="107">
        <f>SUMIF(V!A:A,$A$1,V!I:I)</f>
        <v>0</v>
      </c>
      <c r="H6" s="107">
        <f>SUMIF(VI!A:A,$A$1,VI!I:I)</f>
        <v>0</v>
      </c>
      <c r="I6" s="161">
        <f>SUM(F6:H6)</f>
        <v>0</v>
      </c>
      <c r="J6" s="107">
        <f>SUMIF(VII!A:A,$A$1,VII!I:I)</f>
        <v>0</v>
      </c>
      <c r="K6" s="107">
        <f>SUMIF(VIII!A:A,$A$1,VIII!I:I)</f>
        <v>0</v>
      </c>
      <c r="L6" s="107">
        <f>SUMIF(IX!A:A,$A$1,IX!I:I)</f>
        <v>0</v>
      </c>
      <c r="M6" s="165">
        <f>SUM(J6:L6)</f>
        <v>0</v>
      </c>
      <c r="N6" s="107">
        <f>SUMIF(X!A:A,$A$1,X!I:I)</f>
        <v>0</v>
      </c>
      <c r="O6" s="107">
        <f>SUMIF(XI!A:A,$A$1,XI!I:I)</f>
        <v>0</v>
      </c>
      <c r="P6" s="107">
        <f>SUMIF(XII!A:A,$A$1,XII!I:I)</f>
        <v>0</v>
      </c>
      <c r="Q6" s="161">
        <f>SUM(N6:P6)</f>
        <v>0</v>
      </c>
      <c r="R6" s="51">
        <f>E6+I6+M6+Q6</f>
        <v>0</v>
      </c>
    </row>
    <row r="7" spans="1:19" s="15" customFormat="1" ht="15" customHeight="1">
      <c r="A7" s="52" t="s">
        <v>33</v>
      </c>
      <c r="B7" s="153">
        <f>B6</f>
        <v>0</v>
      </c>
      <c r="C7" s="153">
        <f>C6+B7</f>
        <v>0</v>
      </c>
      <c r="D7" s="153">
        <f>D6+C7</f>
        <v>0</v>
      </c>
      <c r="E7" s="161"/>
      <c r="F7" s="153">
        <f>F6</f>
        <v>0</v>
      </c>
      <c r="G7" s="153">
        <f>G6+F7</f>
        <v>0</v>
      </c>
      <c r="H7" s="153">
        <f>H6+G7</f>
        <v>0</v>
      </c>
      <c r="I7" s="161"/>
      <c r="J7" s="153">
        <f>J6</f>
        <v>0</v>
      </c>
      <c r="K7" s="153">
        <f>K6+J7</f>
        <v>0</v>
      </c>
      <c r="L7" s="153">
        <f>L6+K7</f>
        <v>0</v>
      </c>
      <c r="M7" s="170">
        <f>SUM(E6,I6,M6)/3</f>
        <v>0</v>
      </c>
      <c r="N7" s="153">
        <f>N6</f>
        <v>0</v>
      </c>
      <c r="O7" s="153">
        <f>O6+N7</f>
        <v>0</v>
      </c>
      <c r="P7" s="153">
        <f>P6+O7</f>
        <v>0</v>
      </c>
      <c r="Q7" s="161"/>
      <c r="R7" s="181" t="e">
        <f>R3-R4</f>
        <v>#REF!</v>
      </c>
    </row>
    <row r="8" spans="1:19" s="15" customFormat="1" ht="15" customHeight="1">
      <c r="A8" s="55" t="s">
        <v>34</v>
      </c>
      <c r="B8" s="43" t="e">
        <f t="shared" ref="B8:D9" si="0">B6/B4</f>
        <v>#REF!</v>
      </c>
      <c r="C8" s="43" t="e">
        <f t="shared" si="0"/>
        <v>#REF!</v>
      </c>
      <c r="D8" s="43" t="e">
        <f t="shared" si="0"/>
        <v>#REF!</v>
      </c>
      <c r="E8" s="163"/>
      <c r="F8" s="43" t="e">
        <f t="shared" ref="F8:H9" si="1">F6/F4</f>
        <v>#REF!</v>
      </c>
      <c r="G8" s="43" t="e">
        <f t="shared" si="1"/>
        <v>#REF!</v>
      </c>
      <c r="H8" s="43" t="e">
        <f t="shared" si="1"/>
        <v>#REF!</v>
      </c>
      <c r="I8" s="162"/>
      <c r="J8" s="43" t="e">
        <f t="shared" ref="J8:L9" si="2">J6/J4</f>
        <v>#REF!</v>
      </c>
      <c r="K8" s="43" t="e">
        <f>K6/K4</f>
        <v>#REF!</v>
      </c>
      <c r="L8" s="43" t="e">
        <f t="shared" si="2"/>
        <v>#REF!</v>
      </c>
      <c r="M8" s="163"/>
      <c r="N8" s="43" t="e">
        <f t="shared" ref="N8:P9" si="3">N6/N4</f>
        <v>#REF!</v>
      </c>
      <c r="O8" s="43" t="e">
        <f t="shared" si="3"/>
        <v>#REF!</v>
      </c>
      <c r="P8" s="43" t="e">
        <f t="shared" si="3"/>
        <v>#REF!</v>
      </c>
      <c r="Q8" s="162"/>
      <c r="R8" s="183" t="e">
        <f>R7*100/R3</f>
        <v>#REF!</v>
      </c>
    </row>
    <row r="9" spans="1:19" s="16" customFormat="1" ht="15" customHeight="1">
      <c r="A9" s="55" t="s">
        <v>35</v>
      </c>
      <c r="B9" s="178" t="e">
        <f t="shared" si="0"/>
        <v>#REF!</v>
      </c>
      <c r="C9" s="178" t="e">
        <f t="shared" si="0"/>
        <v>#REF!</v>
      </c>
      <c r="D9" s="178" t="e">
        <f t="shared" si="0"/>
        <v>#REF!</v>
      </c>
      <c r="E9" s="179"/>
      <c r="F9" s="178" t="e">
        <f t="shared" si="1"/>
        <v>#REF!</v>
      </c>
      <c r="G9" s="178" t="e">
        <f t="shared" si="1"/>
        <v>#REF!</v>
      </c>
      <c r="H9" s="178" t="e">
        <f t="shared" si="1"/>
        <v>#REF!</v>
      </c>
      <c r="I9" s="179"/>
      <c r="J9" s="178" t="e">
        <f t="shared" si="2"/>
        <v>#REF!</v>
      </c>
      <c r="K9" s="178" t="e">
        <f t="shared" si="2"/>
        <v>#REF!</v>
      </c>
      <c r="L9" s="178" t="e">
        <f t="shared" si="2"/>
        <v>#REF!</v>
      </c>
      <c r="M9" s="179"/>
      <c r="N9" s="178" t="e">
        <f t="shared" si="3"/>
        <v>#REF!</v>
      </c>
      <c r="O9" s="178" t="e">
        <f t="shared" si="3"/>
        <v>#REF!</v>
      </c>
      <c r="P9" s="178" t="e">
        <f t="shared" si="3"/>
        <v>#REF!</v>
      </c>
      <c r="Q9" s="179"/>
      <c r="R9" s="180"/>
    </row>
    <row r="10" spans="1:19" s="24" customFormat="1" ht="15" customHeight="1">
      <c r="A10" s="52" t="s">
        <v>38</v>
      </c>
      <c r="B10" s="152" t="e">
        <f>B7-B5</f>
        <v>#REF!</v>
      </c>
      <c r="C10" s="152" t="e">
        <f>C7-C5</f>
        <v>#REF!</v>
      </c>
      <c r="D10" s="152" t="e">
        <f>D7-D5</f>
        <v>#REF!</v>
      </c>
      <c r="E10" s="161"/>
      <c r="F10" s="152" t="e">
        <f>F7-F5</f>
        <v>#REF!</v>
      </c>
      <c r="G10" s="152" t="e">
        <f>G7-G5</f>
        <v>#REF!</v>
      </c>
      <c r="H10" s="152" t="e">
        <f>H7-H5</f>
        <v>#REF!</v>
      </c>
      <c r="I10" s="161"/>
      <c r="J10" s="152" t="e">
        <f>J7-J5</f>
        <v>#REF!</v>
      </c>
      <c r="K10" s="152" t="e">
        <f>K7-K5</f>
        <v>#REF!</v>
      </c>
      <c r="L10" s="152" t="e">
        <f>L7-L5</f>
        <v>#REF!</v>
      </c>
      <c r="M10" s="165"/>
      <c r="N10" s="152" t="e">
        <f>N7-N5</f>
        <v>#REF!</v>
      </c>
      <c r="O10" s="152" t="e">
        <f>O7-O5</f>
        <v>#REF!</v>
      </c>
      <c r="P10" s="152" t="e">
        <f>P7-P5</f>
        <v>#REF!</v>
      </c>
      <c r="Q10" s="161"/>
      <c r="R10" s="53"/>
    </row>
    <row r="11" spans="1:19" s="15" customFormat="1" ht="15" customHeight="1">
      <c r="A11" s="54" t="s">
        <v>75</v>
      </c>
      <c r="B11" s="108">
        <f>SUMIF(I!A:A,$A$1,I!G:G)</f>
        <v>0</v>
      </c>
      <c r="C11" s="107">
        <f>SUMIF(II!A:A,$A$1,II!G:G)</f>
        <v>0</v>
      </c>
      <c r="D11" s="107">
        <f>SUMIF(III!A:A,$A$1,III!G:G)</f>
        <v>0</v>
      </c>
      <c r="E11" s="161">
        <f>SUM(B11:D11)</f>
        <v>0</v>
      </c>
      <c r="F11" s="107">
        <f>SUMIF(IV!A:A,$A$1,IV!G:G)</f>
        <v>0</v>
      </c>
      <c r="G11" s="107">
        <f>SUMIF(V!A:A,$A$1,V!G:G)</f>
        <v>0</v>
      </c>
      <c r="H11" s="107">
        <f>SUMIF(VI!A:A,$A$1,VI!G:G)</f>
        <v>0</v>
      </c>
      <c r="I11" s="161">
        <f>SUM(F11:H11)</f>
        <v>0</v>
      </c>
      <c r="J11" s="107">
        <f>SUMIF(VII!A:A,$A$1,VII!G:G)</f>
        <v>0</v>
      </c>
      <c r="K11" s="107">
        <f>SUMIF(VIII!A:A,$A$1,VIII!G:G)</f>
        <v>0</v>
      </c>
      <c r="L11" s="107">
        <f>SUMIF(IX!A:A,$A$1,IX!G:G)</f>
        <v>0</v>
      </c>
      <c r="M11" s="165">
        <f>SUM(J11:L11)</f>
        <v>0</v>
      </c>
      <c r="N11" s="107">
        <f>SUMIF(X!A:A,$A$1,X!G:G)</f>
        <v>0</v>
      </c>
      <c r="O11" s="107">
        <f>SUMIF(XI!A:A,$A$1,XI!G:G)</f>
        <v>0</v>
      </c>
      <c r="P11" s="107">
        <f>SUMIF(XII!A:A,$A$1,XII!G:G)</f>
        <v>0</v>
      </c>
      <c r="Q11" s="161">
        <f>SUM(N11:P11)</f>
        <v>0</v>
      </c>
      <c r="R11" s="51">
        <f>E11+I11+M11+Q11</f>
        <v>0</v>
      </c>
    </row>
    <row r="12" spans="1:19" customFormat="1">
      <c r="A12" s="52" t="s">
        <v>76</v>
      </c>
      <c r="B12" s="153">
        <f>B11</f>
        <v>0</v>
      </c>
      <c r="C12" s="153">
        <f>C11+B12</f>
        <v>0</v>
      </c>
      <c r="D12" s="153">
        <f>D11+C12</f>
        <v>0</v>
      </c>
      <c r="E12" s="160"/>
      <c r="F12" s="153">
        <f>F11</f>
        <v>0</v>
      </c>
      <c r="G12" s="153">
        <f>G11+F12</f>
        <v>0</v>
      </c>
      <c r="H12" s="153">
        <f>H11+G12</f>
        <v>0</v>
      </c>
      <c r="I12" s="160"/>
      <c r="J12" s="153">
        <f>J11</f>
        <v>0</v>
      </c>
      <c r="K12" s="153">
        <f>K11+J12</f>
        <v>0</v>
      </c>
      <c r="L12" s="153">
        <f>L11+K12</f>
        <v>0</v>
      </c>
      <c r="M12" s="92"/>
      <c r="N12" s="153">
        <f>N11</f>
        <v>0</v>
      </c>
      <c r="O12" s="153">
        <f>O11+N12</f>
        <v>0</v>
      </c>
      <c r="P12" s="153">
        <f>P11+O12</f>
        <v>0</v>
      </c>
      <c r="Q12" s="160"/>
      <c r="R12" s="53"/>
    </row>
    <row r="13" spans="1:19" s="15" customFormat="1" ht="15" customHeight="1">
      <c r="A13" s="56" t="s">
        <v>79</v>
      </c>
      <c r="B13" s="154" t="e">
        <f t="shared" ref="B13:D14" si="4">B6/B11</f>
        <v>#DIV/0!</v>
      </c>
      <c r="C13" s="154" t="e">
        <f t="shared" si="4"/>
        <v>#DIV/0!</v>
      </c>
      <c r="D13" s="154" t="e">
        <f t="shared" si="4"/>
        <v>#DIV/0!</v>
      </c>
      <c r="E13" s="93"/>
      <c r="F13" s="154" t="e">
        <f t="shared" ref="F13:H14" si="5">F6/F11</f>
        <v>#DIV/0!</v>
      </c>
      <c r="G13" s="154" t="e">
        <f t="shared" si="5"/>
        <v>#DIV/0!</v>
      </c>
      <c r="H13" s="154" t="e">
        <f t="shared" si="5"/>
        <v>#DIV/0!</v>
      </c>
      <c r="I13" s="93"/>
      <c r="J13" s="154" t="e">
        <f t="shared" ref="J13:L14" si="6">J6/J11</f>
        <v>#DIV/0!</v>
      </c>
      <c r="K13" s="154" t="e">
        <f t="shared" si="6"/>
        <v>#DIV/0!</v>
      </c>
      <c r="L13" s="154" t="e">
        <f t="shared" si="6"/>
        <v>#DIV/0!</v>
      </c>
      <c r="M13" s="93"/>
      <c r="N13" s="154" t="e">
        <f t="shared" ref="N13:P14" si="7">N6/N11</f>
        <v>#DIV/0!</v>
      </c>
      <c r="O13" s="154" t="e">
        <f t="shared" si="7"/>
        <v>#DIV/0!</v>
      </c>
      <c r="P13" s="154" t="e">
        <f t="shared" si="7"/>
        <v>#DIV/0!</v>
      </c>
      <c r="Q13" s="93"/>
      <c r="R13" s="57"/>
    </row>
    <row r="14" spans="1:19" s="15" customFormat="1" ht="15" customHeight="1">
      <c r="A14" s="56" t="s">
        <v>80</v>
      </c>
      <c r="B14" s="154" t="e">
        <f t="shared" si="4"/>
        <v>#DIV/0!</v>
      </c>
      <c r="C14" s="154" t="e">
        <f t="shared" si="4"/>
        <v>#DIV/0!</v>
      </c>
      <c r="D14" s="154" t="e">
        <f t="shared" si="4"/>
        <v>#DIV/0!</v>
      </c>
      <c r="E14" s="93" t="s">
        <v>77</v>
      </c>
      <c r="F14" s="154" t="e">
        <f t="shared" si="5"/>
        <v>#DIV/0!</v>
      </c>
      <c r="G14" s="154" t="e">
        <f t="shared" si="5"/>
        <v>#DIV/0!</v>
      </c>
      <c r="H14" s="154" t="e">
        <f t="shared" si="5"/>
        <v>#DIV/0!</v>
      </c>
      <c r="I14" s="93"/>
      <c r="J14" s="154" t="e">
        <f t="shared" si="6"/>
        <v>#DIV/0!</v>
      </c>
      <c r="K14" s="154" t="e">
        <f t="shared" si="6"/>
        <v>#DIV/0!</v>
      </c>
      <c r="L14" s="154" t="e">
        <f t="shared" si="6"/>
        <v>#DIV/0!</v>
      </c>
      <c r="M14" s="93"/>
      <c r="N14" s="154" t="e">
        <f t="shared" si="7"/>
        <v>#DIV/0!</v>
      </c>
      <c r="O14" s="154" t="e">
        <f t="shared" si="7"/>
        <v>#DIV/0!</v>
      </c>
      <c r="P14" s="154" t="e">
        <f t="shared" si="7"/>
        <v>#DIV/0!</v>
      </c>
      <c r="Q14" s="93"/>
      <c r="R14" s="57"/>
    </row>
    <row r="15" spans="1:19" s="34" customFormat="1" ht="15" customHeight="1">
      <c r="A15" s="45"/>
      <c r="B15" s="46"/>
      <c r="C15" s="46"/>
      <c r="D15" s="46"/>
      <c r="E15" s="94"/>
      <c r="F15" s="46"/>
      <c r="G15" s="46"/>
      <c r="H15" s="46"/>
      <c r="I15" s="94"/>
      <c r="J15" s="46"/>
      <c r="K15" s="46"/>
      <c r="L15" s="46"/>
      <c r="M15" s="94"/>
      <c r="N15" s="46"/>
      <c r="O15" s="46"/>
      <c r="P15" s="46"/>
      <c r="Q15" s="94"/>
      <c r="R15" s="58"/>
      <c r="S15" s="33"/>
    </row>
    <row r="16" spans="1:19" s="15" customFormat="1" ht="24.75" customHeight="1">
      <c r="A16" s="28"/>
      <c r="B16" s="158" t="s">
        <v>24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87"/>
      <c r="N16" s="159"/>
      <c r="O16" s="159"/>
      <c r="P16" s="159"/>
      <c r="Q16" s="159"/>
      <c r="R16" s="106"/>
    </row>
    <row r="17" spans="1:19" s="15" customFormat="1" ht="15" customHeight="1">
      <c r="A17" s="36" t="s">
        <v>58</v>
      </c>
      <c r="B17" s="44">
        <v>6400</v>
      </c>
      <c r="C17" s="44">
        <v>6400</v>
      </c>
      <c r="D17" s="44">
        <v>6400</v>
      </c>
      <c r="E17" s="96"/>
      <c r="F17" s="44">
        <v>6400</v>
      </c>
      <c r="G17" s="44">
        <v>6400</v>
      </c>
      <c r="H17" s="44">
        <v>6400</v>
      </c>
      <c r="I17" s="96"/>
      <c r="J17" s="44">
        <v>6400</v>
      </c>
      <c r="K17" s="44">
        <v>6400</v>
      </c>
      <c r="L17" s="44">
        <v>6400</v>
      </c>
      <c r="M17" s="96"/>
      <c r="N17" s="44">
        <v>6400</v>
      </c>
      <c r="O17" s="44">
        <v>6400</v>
      </c>
      <c r="P17" s="44">
        <v>6400</v>
      </c>
      <c r="Q17" s="96"/>
      <c r="R17" s="62"/>
    </row>
    <row r="18" spans="1:19" s="15" customFormat="1" ht="15" customHeight="1">
      <c r="A18" s="14" t="s">
        <v>39</v>
      </c>
      <c r="B18" s="37" t="e">
        <f>B5</f>
        <v>#REF!</v>
      </c>
      <c r="C18" s="37" t="e">
        <f>C5</f>
        <v>#REF!</v>
      </c>
      <c r="D18" s="37" t="e">
        <f>D5</f>
        <v>#REF!</v>
      </c>
      <c r="E18" s="97"/>
      <c r="F18" s="37" t="e">
        <f>F5</f>
        <v>#REF!</v>
      </c>
      <c r="G18" s="37" t="e">
        <f>G5</f>
        <v>#REF!</v>
      </c>
      <c r="H18" s="37" t="e">
        <f>H5</f>
        <v>#REF!</v>
      </c>
      <c r="I18" s="97"/>
      <c r="J18" s="37" t="e">
        <f>J5</f>
        <v>#REF!</v>
      </c>
      <c r="K18" s="37" t="e">
        <f>K5</f>
        <v>#REF!</v>
      </c>
      <c r="L18" s="37" t="e">
        <f>L5</f>
        <v>#REF!</v>
      </c>
      <c r="M18" s="97"/>
      <c r="N18" s="37" t="e">
        <f>N5</f>
        <v>#REF!</v>
      </c>
      <c r="O18" s="37" t="e">
        <f>O5</f>
        <v>#REF!</v>
      </c>
      <c r="P18" s="37" t="e">
        <f>P5</f>
        <v>#REF!</v>
      </c>
      <c r="Q18" s="97"/>
      <c r="R18" s="64"/>
    </row>
    <row r="19" spans="1:19" s="15" customFormat="1" ht="15" customHeight="1">
      <c r="A19" s="22" t="s">
        <v>40</v>
      </c>
      <c r="B19" s="39">
        <f>B7</f>
        <v>0</v>
      </c>
      <c r="C19" s="39">
        <f>C7</f>
        <v>0</v>
      </c>
      <c r="D19" s="39">
        <f>D7</f>
        <v>0</v>
      </c>
      <c r="E19" s="98"/>
      <c r="F19" s="39">
        <f>F7</f>
        <v>0</v>
      </c>
      <c r="G19" s="39">
        <f>G7</f>
        <v>0</v>
      </c>
      <c r="H19" s="39">
        <f>H7</f>
        <v>0</v>
      </c>
      <c r="I19" s="98"/>
      <c r="J19" s="39">
        <f>J7</f>
        <v>0</v>
      </c>
      <c r="K19" s="39">
        <f>K7</f>
        <v>0</v>
      </c>
      <c r="L19" s="39">
        <f>L7</f>
        <v>0</v>
      </c>
      <c r="M19" s="98"/>
      <c r="N19" s="39">
        <f>N7</f>
        <v>0</v>
      </c>
      <c r="O19" s="39">
        <f>O7</f>
        <v>0</v>
      </c>
      <c r="P19" s="39">
        <f>P7</f>
        <v>0</v>
      </c>
      <c r="Q19" s="98"/>
      <c r="R19" s="64"/>
    </row>
    <row r="20" spans="1:19" s="15" customFormat="1" ht="15" customHeight="1">
      <c r="A20" s="22" t="s">
        <v>41</v>
      </c>
      <c r="B20" s="66" t="e">
        <f>B19/B18</f>
        <v>#REF!</v>
      </c>
      <c r="C20" s="66" t="e">
        <f>C19/C18</f>
        <v>#REF!</v>
      </c>
      <c r="D20" s="66" t="e">
        <f>D19/D18</f>
        <v>#REF!</v>
      </c>
      <c r="E20" s="99"/>
      <c r="F20" s="66" t="e">
        <f>F19/F18</f>
        <v>#REF!</v>
      </c>
      <c r="G20" s="66" t="e">
        <f>G19/G18</f>
        <v>#REF!</v>
      </c>
      <c r="H20" s="66" t="e">
        <f>H19/H18</f>
        <v>#REF!</v>
      </c>
      <c r="I20" s="99"/>
      <c r="J20" s="66" t="e">
        <f>J19/J18</f>
        <v>#REF!</v>
      </c>
      <c r="K20" s="66" t="e">
        <f>K19/K18</f>
        <v>#REF!</v>
      </c>
      <c r="L20" s="66" t="e">
        <f>L19/L18</f>
        <v>#REF!</v>
      </c>
      <c r="M20" s="99"/>
      <c r="N20" s="66" t="e">
        <f>N19/N18</f>
        <v>#REF!</v>
      </c>
      <c r="O20" s="66" t="e">
        <f>O19/O18</f>
        <v>#REF!</v>
      </c>
      <c r="P20" s="66" t="e">
        <f>P19/P18</f>
        <v>#REF!</v>
      </c>
      <c r="Q20" s="99"/>
      <c r="R20" s="64"/>
    </row>
    <row r="21" spans="1:19" s="15" customFormat="1" ht="15" customHeight="1">
      <c r="A21" s="21" t="s">
        <v>45</v>
      </c>
      <c r="B21" s="41">
        <f>B17*0.35</f>
        <v>2240</v>
      </c>
      <c r="C21" s="41">
        <f>C17*0.35</f>
        <v>2240</v>
      </c>
      <c r="D21" s="41">
        <f>D17*0.35</f>
        <v>2240</v>
      </c>
      <c r="E21" s="100"/>
      <c r="F21" s="41">
        <f>F17*0.35</f>
        <v>2240</v>
      </c>
      <c r="G21" s="41">
        <f>G17*0.35</f>
        <v>2240</v>
      </c>
      <c r="H21" s="41">
        <f>H17*0.35</f>
        <v>2240</v>
      </c>
      <c r="I21" s="100"/>
      <c r="J21" s="41">
        <f>J17*0.35</f>
        <v>2240</v>
      </c>
      <c r="K21" s="41">
        <f>K17*0.35</f>
        <v>2240</v>
      </c>
      <c r="L21" s="41">
        <f>L17*0.35</f>
        <v>2240</v>
      </c>
      <c r="M21" s="100"/>
      <c r="N21" s="41">
        <f>N17*0.35</f>
        <v>2240</v>
      </c>
      <c r="O21" s="41">
        <f>O17*0.35</f>
        <v>2240</v>
      </c>
      <c r="P21" s="41">
        <f>P17*0.35</f>
        <v>2240</v>
      </c>
      <c r="Q21" s="100"/>
      <c r="R21" s="67"/>
    </row>
    <row r="22" spans="1:19" s="15" customFormat="1" ht="15" customHeight="1">
      <c r="A22" s="22" t="s">
        <v>42</v>
      </c>
      <c r="B22" s="39" t="e">
        <f>IF(B20&lt;80%,0,IF(B20&lt;90%,0.5,IF(B20&lt;95%,0.75,1)))</f>
        <v>#REF!</v>
      </c>
      <c r="C22" s="39" t="e">
        <f>IF(C20&lt;80%,0,IF(C20&lt;90%,0.5,IF(C20&lt;95%,0.75,1)))</f>
        <v>#REF!</v>
      </c>
      <c r="D22" s="39" t="e">
        <f>IF(D20&lt;80%,0,IF(D20&lt;90%,0.5,IF(D20&lt;95%,0.75,1)))</f>
        <v>#REF!</v>
      </c>
      <c r="E22" s="98"/>
      <c r="F22" s="39" t="e">
        <f>IF(F20&lt;80%,0,IF(F20&lt;90%,0.5,IF(F20&lt;95%,0.75,1)))</f>
        <v>#REF!</v>
      </c>
      <c r="G22" s="39" t="e">
        <f>IF(G20&lt;80%,0,IF(G20&lt;90%,0.5,IF(G20&lt;95%,0.75,1)))</f>
        <v>#REF!</v>
      </c>
      <c r="H22" s="39" t="e">
        <f>IF(H20&lt;80%,0,IF(H20&lt;90%,0.5,IF(H20&lt;95%,0.75,1)))</f>
        <v>#REF!</v>
      </c>
      <c r="I22" s="98"/>
      <c r="J22" s="39" t="e">
        <f>IF(J20&lt;80%,0,IF(J20&lt;90%,0.5,IF(J20&lt;95%,0.75,1)))</f>
        <v>#REF!</v>
      </c>
      <c r="K22" s="39" t="e">
        <f>IF(K20&lt;80%,0,IF(K20&lt;90%,0.5,IF(K20&lt;95%,0.75,1)))</f>
        <v>#REF!</v>
      </c>
      <c r="L22" s="39" t="e">
        <f>IF(L20&lt;80%,0,IF(L20&lt;90%,0.5,IF(L20&lt;95%,0.75,1)))</f>
        <v>#REF!</v>
      </c>
      <c r="M22" s="98"/>
      <c r="N22" s="39" t="e">
        <f>IF(N20&lt;80%,0,IF(N20&lt;90%,0.5,IF(N20&lt;95%,0.75,1)))</f>
        <v>#REF!</v>
      </c>
      <c r="O22" s="39" t="e">
        <f>IF(O20&lt;80%,0,IF(O20&lt;90%,0.5,IF(O20&lt;95%,0.75,1)))</f>
        <v>#REF!</v>
      </c>
      <c r="P22" s="39" t="e">
        <f>IF(P20&lt;80%,0,IF(P20&lt;90%,0.5,IF(P20&lt;95%,0.75,1)))</f>
        <v>#REF!</v>
      </c>
      <c r="Q22" s="98"/>
      <c r="R22" s="64"/>
    </row>
    <row r="23" spans="1:19" s="15" customFormat="1" ht="15" customHeight="1">
      <c r="A23" s="29" t="s">
        <v>43</v>
      </c>
      <c r="B23" s="38" t="e">
        <f>B22*B21</f>
        <v>#REF!</v>
      </c>
      <c r="C23" s="38" t="e">
        <f>C22*C21</f>
        <v>#REF!</v>
      </c>
      <c r="D23" s="38" t="e">
        <f>D22*D21</f>
        <v>#REF!</v>
      </c>
      <c r="E23" s="101"/>
      <c r="F23" s="38" t="e">
        <f>F22*F21</f>
        <v>#REF!</v>
      </c>
      <c r="G23" s="38" t="e">
        <f>G22*G21</f>
        <v>#REF!</v>
      </c>
      <c r="H23" s="38" t="e">
        <f>H22*H21</f>
        <v>#REF!</v>
      </c>
      <c r="I23" s="101"/>
      <c r="J23" s="38" t="e">
        <f>J22*J21</f>
        <v>#REF!</v>
      </c>
      <c r="K23" s="38" t="e">
        <f>K22*K21</f>
        <v>#REF!</v>
      </c>
      <c r="L23" s="38" t="e">
        <f>L22*L21</f>
        <v>#REF!</v>
      </c>
      <c r="M23" s="101"/>
      <c r="N23" s="38" t="e">
        <f>N22*N21</f>
        <v>#REF!</v>
      </c>
      <c r="O23" s="38" t="e">
        <f>O22*O21</f>
        <v>#REF!</v>
      </c>
      <c r="P23" s="38" t="e">
        <f>P22*P21</f>
        <v>#REF!</v>
      </c>
      <c r="Q23" s="101"/>
      <c r="R23" s="68"/>
    </row>
    <row r="24" spans="1:19" s="15" customFormat="1" ht="15" customHeight="1">
      <c r="A24" s="14" t="s">
        <v>29</v>
      </c>
      <c r="B24" s="37"/>
      <c r="C24" s="37"/>
      <c r="D24" s="37"/>
      <c r="E24" s="97"/>
      <c r="F24" s="37"/>
      <c r="G24" s="37"/>
      <c r="H24" s="37"/>
      <c r="I24" s="97"/>
      <c r="J24" s="37"/>
      <c r="K24" s="37"/>
      <c r="L24" s="37"/>
      <c r="M24" s="97"/>
      <c r="N24" s="37"/>
      <c r="O24" s="37"/>
      <c r="P24" s="37"/>
      <c r="Q24" s="97"/>
      <c r="R24" s="69"/>
      <c r="S24" s="17"/>
    </row>
    <row r="25" spans="1:19" s="17" customFormat="1" ht="15" customHeight="1">
      <c r="A25" s="26" t="s">
        <v>44</v>
      </c>
      <c r="B25" s="70">
        <f>B17*0.05</f>
        <v>320</v>
      </c>
      <c r="C25" s="70">
        <f>C17*0.05</f>
        <v>320</v>
      </c>
      <c r="D25" s="70">
        <f>D17*0.05</f>
        <v>320</v>
      </c>
      <c r="E25" s="102"/>
      <c r="F25" s="70">
        <f>F17*0.05</f>
        <v>320</v>
      </c>
      <c r="G25" s="70">
        <f>G17*0.05</f>
        <v>320</v>
      </c>
      <c r="H25" s="70">
        <f>H17*0.05</f>
        <v>320</v>
      </c>
      <c r="I25" s="102"/>
      <c r="J25" s="70">
        <f>J17*0.05</f>
        <v>320</v>
      </c>
      <c r="K25" s="70">
        <f>K17*0.05</f>
        <v>320</v>
      </c>
      <c r="L25" s="70">
        <f>L17*0.05</f>
        <v>320</v>
      </c>
      <c r="M25" s="102"/>
      <c r="N25" s="70">
        <f>N17*0.05</f>
        <v>320</v>
      </c>
      <c r="O25" s="70">
        <f>O17*0.05</f>
        <v>320</v>
      </c>
      <c r="P25" s="70">
        <f>P17*0.05</f>
        <v>320</v>
      </c>
      <c r="Q25" s="102"/>
      <c r="R25" s="67"/>
    </row>
    <row r="26" spans="1:19" s="16" customFormat="1" ht="15" customHeight="1">
      <c r="A26" s="22" t="s">
        <v>46</v>
      </c>
      <c r="B26" s="39">
        <v>1</v>
      </c>
      <c r="C26" s="39"/>
      <c r="D26" s="39"/>
      <c r="E26" s="98"/>
      <c r="F26" s="39"/>
      <c r="G26" s="39"/>
      <c r="H26" s="39"/>
      <c r="I26" s="98"/>
      <c r="J26" s="39"/>
      <c r="K26" s="39"/>
      <c r="L26" s="39"/>
      <c r="M26" s="98"/>
      <c r="N26" s="39"/>
      <c r="O26" s="39"/>
      <c r="P26" s="39"/>
      <c r="Q26" s="98"/>
      <c r="R26" s="64"/>
      <c r="S26" s="20"/>
    </row>
    <row r="27" spans="1:19" s="16" customFormat="1" ht="15" customHeight="1">
      <c r="A27" s="32" t="s">
        <v>47</v>
      </c>
      <c r="B27" s="38">
        <f>B26*B25</f>
        <v>320</v>
      </c>
      <c r="C27" s="38">
        <f>C26*C25</f>
        <v>0</v>
      </c>
      <c r="D27" s="38">
        <f>D26*D25</f>
        <v>0</v>
      </c>
      <c r="E27" s="101"/>
      <c r="F27" s="38">
        <f>F26*F25</f>
        <v>0</v>
      </c>
      <c r="G27" s="38">
        <f>G26*G25</f>
        <v>0</v>
      </c>
      <c r="H27" s="38">
        <f>H26*H25</f>
        <v>0</v>
      </c>
      <c r="I27" s="101"/>
      <c r="J27" s="38">
        <f>J26*J25</f>
        <v>0</v>
      </c>
      <c r="K27" s="38">
        <f>K26*K25</f>
        <v>0</v>
      </c>
      <c r="L27" s="38">
        <f>L26*L25</f>
        <v>0</v>
      </c>
      <c r="M27" s="101"/>
      <c r="N27" s="38">
        <f>N26*N25</f>
        <v>0</v>
      </c>
      <c r="O27" s="38">
        <f>O26*O25</f>
        <v>0</v>
      </c>
      <c r="P27" s="38">
        <f>P26*P25</f>
        <v>0</v>
      </c>
      <c r="Q27" s="101"/>
      <c r="R27" s="71"/>
      <c r="S27" s="10"/>
    </row>
    <row r="28" spans="1:19" s="23" customFormat="1" ht="15" customHeight="1">
      <c r="A28" s="28" t="s">
        <v>51</v>
      </c>
      <c r="B28" s="40" t="e">
        <f>B23+B27</f>
        <v>#REF!</v>
      </c>
      <c r="C28" s="40" t="e">
        <f>C23+C27</f>
        <v>#REF!</v>
      </c>
      <c r="D28" s="40" t="e">
        <f>D23+D27</f>
        <v>#REF!</v>
      </c>
      <c r="E28" s="103"/>
      <c r="F28" s="40" t="e">
        <f>F23+F27</f>
        <v>#REF!</v>
      </c>
      <c r="G28" s="40" t="e">
        <f>G23+G27</f>
        <v>#REF!</v>
      </c>
      <c r="H28" s="40" t="e">
        <f>H23+H27</f>
        <v>#REF!</v>
      </c>
      <c r="I28" s="103"/>
      <c r="J28" s="40" t="e">
        <f>J23+J27</f>
        <v>#REF!</v>
      </c>
      <c r="K28" s="40" t="e">
        <f>K23+K27</f>
        <v>#REF!</v>
      </c>
      <c r="L28" s="40" t="e">
        <f>L23+L27</f>
        <v>#REF!</v>
      </c>
      <c r="M28" s="103"/>
      <c r="N28" s="40" t="e">
        <f>N23+N27</f>
        <v>#REF!</v>
      </c>
      <c r="O28" s="40" t="e">
        <f>O23+O27</f>
        <v>#REF!</v>
      </c>
      <c r="P28" s="40" t="e">
        <f>P23+P27</f>
        <v>#REF!</v>
      </c>
      <c r="Q28" s="103"/>
      <c r="R28" s="72"/>
      <c r="S28" s="12"/>
    </row>
    <row r="29" spans="1:19" s="17" customFormat="1" ht="15" customHeight="1">
      <c r="A29" s="63" t="s">
        <v>61</v>
      </c>
      <c r="B29" s="315" t="e">
        <f>D5</f>
        <v>#REF!</v>
      </c>
      <c r="C29" s="316"/>
      <c r="D29" s="316"/>
      <c r="E29" s="317"/>
      <c r="F29" s="315" t="e">
        <f>H5</f>
        <v>#REF!</v>
      </c>
      <c r="G29" s="316"/>
      <c r="H29" s="316"/>
      <c r="I29" s="317"/>
      <c r="J29" s="315" t="e">
        <f>L5</f>
        <v>#REF!</v>
      </c>
      <c r="K29" s="316"/>
      <c r="L29" s="316"/>
      <c r="M29" s="317"/>
      <c r="N29" s="315" t="e">
        <f>P5</f>
        <v>#REF!</v>
      </c>
      <c r="O29" s="316"/>
      <c r="P29" s="316"/>
      <c r="Q29" s="317"/>
      <c r="R29" s="67"/>
    </row>
    <row r="30" spans="1:19" s="16" customFormat="1" ht="15" customHeight="1">
      <c r="A30" s="65" t="s">
        <v>53</v>
      </c>
      <c r="B30" s="318">
        <f>D7</f>
        <v>0</v>
      </c>
      <c r="C30" s="319"/>
      <c r="D30" s="319"/>
      <c r="E30" s="317"/>
      <c r="F30" s="318">
        <f>H7</f>
        <v>0</v>
      </c>
      <c r="G30" s="319"/>
      <c r="H30" s="319"/>
      <c r="I30" s="317"/>
      <c r="J30" s="318">
        <f>L7</f>
        <v>0</v>
      </c>
      <c r="K30" s="319"/>
      <c r="L30" s="319"/>
      <c r="M30" s="317"/>
      <c r="N30" s="318">
        <f>P7</f>
        <v>0</v>
      </c>
      <c r="O30" s="319"/>
      <c r="P30" s="319"/>
      <c r="Q30" s="317"/>
      <c r="R30" s="67"/>
      <c r="S30" s="20"/>
    </row>
    <row r="31" spans="1:19" s="15" customFormat="1" ht="15" customHeight="1">
      <c r="A31" s="65" t="s">
        <v>52</v>
      </c>
      <c r="B31" s="324" t="e">
        <f>B30/B29</f>
        <v>#REF!</v>
      </c>
      <c r="C31" s="325"/>
      <c r="D31" s="325"/>
      <c r="E31" s="317"/>
      <c r="F31" s="324" t="e">
        <f>F30/F29</f>
        <v>#REF!</v>
      </c>
      <c r="G31" s="325"/>
      <c r="H31" s="325"/>
      <c r="I31" s="317"/>
      <c r="J31" s="324" t="e">
        <f>J30/J29</f>
        <v>#REF!</v>
      </c>
      <c r="K31" s="325"/>
      <c r="L31" s="325"/>
      <c r="M31" s="317"/>
      <c r="N31" s="324" t="e">
        <f>N30/N29</f>
        <v>#REF!</v>
      </c>
      <c r="O31" s="325"/>
      <c r="P31" s="325"/>
      <c r="Q31" s="317"/>
      <c r="R31" s="73"/>
    </row>
    <row r="32" spans="1:19" s="15" customFormat="1" ht="15" customHeight="1">
      <c r="A32" s="65" t="s">
        <v>49</v>
      </c>
      <c r="B32" s="322">
        <f>D17</f>
        <v>6400</v>
      </c>
      <c r="C32" s="323"/>
      <c r="D32" s="323"/>
      <c r="E32" s="317"/>
      <c r="F32" s="322">
        <f>H17</f>
        <v>6400</v>
      </c>
      <c r="G32" s="323"/>
      <c r="H32" s="323"/>
      <c r="I32" s="317"/>
      <c r="J32" s="322">
        <f>L17</f>
        <v>6400</v>
      </c>
      <c r="K32" s="323"/>
      <c r="L32" s="323"/>
      <c r="M32" s="317"/>
      <c r="N32" s="322">
        <f>P17</f>
        <v>6400</v>
      </c>
      <c r="O32" s="323"/>
      <c r="P32" s="323"/>
      <c r="Q32" s="317"/>
      <c r="R32" s="67"/>
      <c r="S32" s="17"/>
    </row>
    <row r="33" spans="1:19" s="17" customFormat="1" ht="15" customHeight="1">
      <c r="A33" s="42" t="s">
        <v>50</v>
      </c>
      <c r="B33" s="326" t="e">
        <f>IF(B31&lt;100%,0,IF(B31&lt;105%,0.5,IF(B31&lt;110%,0.7,1)))</f>
        <v>#REF!</v>
      </c>
      <c r="C33" s="327"/>
      <c r="D33" s="327"/>
      <c r="E33" s="313"/>
      <c r="F33" s="326" t="e">
        <f>IF(F31&lt;100%,0,IF(F31&lt;105%,0.5,IF(F31&lt;110%,0.7,1)))</f>
        <v>#REF!</v>
      </c>
      <c r="G33" s="327"/>
      <c r="H33" s="327"/>
      <c r="I33" s="313"/>
      <c r="J33" s="326" t="e">
        <f>IF(J31&lt;100%,0,IF(J31&lt;105%,0.5,IF(J31&lt;110%,0.7,1)))</f>
        <v>#REF!</v>
      </c>
      <c r="K33" s="327"/>
      <c r="L33" s="327"/>
      <c r="M33" s="313"/>
      <c r="N33" s="326" t="e">
        <f>IF(N31&lt;100%,0,IF(N31&lt;105%,0.5,IF(N31&lt;110%,0.7,1)))</f>
        <v>#REF!</v>
      </c>
      <c r="O33" s="327"/>
      <c r="P33" s="327"/>
      <c r="Q33" s="313"/>
      <c r="R33" s="74"/>
    </row>
    <row r="34" spans="1:19" s="16" customFormat="1" ht="15" customHeight="1">
      <c r="A34" s="28" t="s">
        <v>48</v>
      </c>
      <c r="B34" s="320" t="e">
        <f>B33*B32</f>
        <v>#REF!</v>
      </c>
      <c r="C34" s="321"/>
      <c r="D34" s="321"/>
      <c r="E34" s="313"/>
      <c r="F34" s="320" t="e">
        <f>F33*F32</f>
        <v>#REF!</v>
      </c>
      <c r="G34" s="321"/>
      <c r="H34" s="321"/>
      <c r="I34" s="313"/>
      <c r="J34" s="320" t="e">
        <f>J33*J32</f>
        <v>#REF!</v>
      </c>
      <c r="K34" s="321"/>
      <c r="L34" s="321"/>
      <c r="M34" s="313"/>
      <c r="N34" s="320" t="e">
        <f>N33*N32</f>
        <v>#REF!</v>
      </c>
      <c r="O34" s="321"/>
      <c r="P34" s="321"/>
      <c r="Q34" s="313"/>
      <c r="R34" s="75"/>
      <c r="S34" s="20"/>
    </row>
    <row r="35" spans="1:19" s="15" customFormat="1" ht="15" customHeight="1">
      <c r="A35" s="30"/>
      <c r="B35" s="31"/>
      <c r="C35" s="31"/>
      <c r="D35" s="31"/>
      <c r="E35" s="76"/>
      <c r="F35" s="31"/>
      <c r="G35" s="31"/>
      <c r="H35" s="31"/>
      <c r="I35" s="76"/>
      <c r="J35" s="31"/>
      <c r="K35" s="31"/>
      <c r="L35" s="31"/>
      <c r="M35" s="76"/>
      <c r="N35" s="31"/>
      <c r="O35" s="31"/>
      <c r="P35" s="31"/>
      <c r="Q35" s="76"/>
      <c r="R35" s="77"/>
      <c r="S35" s="20"/>
    </row>
  </sheetData>
  <mergeCells count="28">
    <mergeCell ref="B34:E34"/>
    <mergeCell ref="B32:E32"/>
    <mergeCell ref="N32:Q32"/>
    <mergeCell ref="B31:E31"/>
    <mergeCell ref="J33:M33"/>
    <mergeCell ref="B33:E33"/>
    <mergeCell ref="N33:Q33"/>
    <mergeCell ref="F31:I31"/>
    <mergeCell ref="N34:Q34"/>
    <mergeCell ref="F32:I32"/>
    <mergeCell ref="J31:M31"/>
    <mergeCell ref="N31:Q31"/>
    <mergeCell ref="J34:M34"/>
    <mergeCell ref="F33:I33"/>
    <mergeCell ref="F34:I34"/>
    <mergeCell ref="J32:M32"/>
    <mergeCell ref="B1:E1"/>
    <mergeCell ref="F29:I29"/>
    <mergeCell ref="N1:Q1"/>
    <mergeCell ref="B29:E29"/>
    <mergeCell ref="B30:E30"/>
    <mergeCell ref="J1:M1"/>
    <mergeCell ref="J30:M30"/>
    <mergeCell ref="N30:Q30"/>
    <mergeCell ref="F1:I1"/>
    <mergeCell ref="N29:Q29"/>
    <mergeCell ref="J29:M29"/>
    <mergeCell ref="F30:I3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zoomScale="85" zoomScaleNormal="85" workbookViewId="0">
      <selection activeCell="D6" sqref="D6"/>
    </sheetView>
  </sheetViews>
  <sheetFormatPr defaultRowHeight="13.2"/>
  <cols>
    <col min="1" max="1" width="45.6640625" style="12" customWidth="1"/>
    <col min="2" max="2" width="11.6640625" style="8" customWidth="1"/>
    <col min="3" max="3" width="13.109375" style="8" customWidth="1"/>
    <col min="4" max="15" width="12.6640625" style="8" customWidth="1"/>
    <col min="16" max="18" width="13.5546875" style="8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19" t="s">
        <v>70</v>
      </c>
      <c r="B1" s="314" t="s">
        <v>84</v>
      </c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9"/>
    </row>
    <row r="2" spans="1:33" ht="15.75" customHeight="1">
      <c r="A2" s="110" t="s">
        <v>0</v>
      </c>
      <c r="B2" s="111" t="s">
        <v>1</v>
      </c>
      <c r="C2" s="111" t="s">
        <v>2</v>
      </c>
      <c r="D2" s="111" t="s">
        <v>3</v>
      </c>
      <c r="E2" s="111" t="s">
        <v>66</v>
      </c>
      <c r="F2" s="111" t="s">
        <v>4</v>
      </c>
      <c r="G2" s="111" t="s">
        <v>5</v>
      </c>
      <c r="H2" s="111" t="s">
        <v>6</v>
      </c>
      <c r="I2" s="111" t="s">
        <v>78</v>
      </c>
      <c r="J2" s="111" t="s">
        <v>7</v>
      </c>
      <c r="K2" s="111" t="s">
        <v>8</v>
      </c>
      <c r="L2" s="111" t="s">
        <v>9</v>
      </c>
      <c r="M2" s="111" t="s">
        <v>81</v>
      </c>
      <c r="N2" s="111" t="s">
        <v>10</v>
      </c>
      <c r="O2" s="111" t="s">
        <v>11</v>
      </c>
      <c r="P2" s="111" t="s">
        <v>12</v>
      </c>
      <c r="Q2" s="111" t="s">
        <v>82</v>
      </c>
      <c r="R2" s="111" t="s">
        <v>13</v>
      </c>
    </row>
    <row r="3" spans="1:33" s="83" customFormat="1" ht="15.75" customHeight="1">
      <c r="A3" s="113" t="s">
        <v>94</v>
      </c>
      <c r="B3" s="107" t="e">
        <f>PAWEŁ!#REF!+KAMIL!#REF!+'KASIA K'!#REF!</f>
        <v>#REF!</v>
      </c>
      <c r="C3" s="107" t="e">
        <f>PAWEŁ!#REF!+KAMIL!#REF!+'KASIA K'!#REF!</f>
        <v>#REF!</v>
      </c>
      <c r="D3" s="107" t="e">
        <f>PAWEŁ!#REF!+KAMIL!#REF!+'KASIA K'!#REF!</f>
        <v>#REF!</v>
      </c>
      <c r="E3" s="167" t="e">
        <f>SUM(B3:D3)</f>
        <v>#REF!</v>
      </c>
      <c r="F3" s="107" t="e">
        <f>PAWEŁ!#REF!+KAMIL!#REF!+'KASIA K'!#REF!</f>
        <v>#REF!</v>
      </c>
      <c r="G3" s="107" t="e">
        <f>PAWEŁ!#REF!+KAMIL!#REF!+'KASIA K'!#REF!</f>
        <v>#REF!</v>
      </c>
      <c r="H3" s="107" t="e">
        <f>PAWEŁ!#REF!+KAMIL!#REF!+'KASIA K'!#REF!</f>
        <v>#REF!</v>
      </c>
      <c r="I3" s="107" t="e">
        <f>SUM(F3:H3)</f>
        <v>#REF!</v>
      </c>
      <c r="J3" s="107" t="e">
        <f>PAWEŁ!#REF!+KAMIL!#REF!+'KASIA K'!#REF!</f>
        <v>#REF!</v>
      </c>
      <c r="K3" s="107" t="e">
        <f>PAWEŁ!#REF!+KAMIL!#REF!+'KASIA K'!#REF!</f>
        <v>#REF!</v>
      </c>
      <c r="L3" s="107" t="e">
        <f>PAWEŁ!#REF!+KAMIL!#REF!+'KASIA K'!#REF!</f>
        <v>#REF!</v>
      </c>
      <c r="M3" s="107" t="e">
        <f>SUM(J3:L3)</f>
        <v>#REF!</v>
      </c>
      <c r="N3" s="107" t="e">
        <f>PAWEŁ!#REF!+KAMIL!#REF!+'KASIA K'!#REF!</f>
        <v>#REF!</v>
      </c>
      <c r="O3" s="107" t="e">
        <f>PAWEŁ!#REF!+KAMIL!#REF!+'KASIA K'!#REF!</f>
        <v>#REF!</v>
      </c>
      <c r="P3" s="107" t="e">
        <f>PAWEŁ!#REF!+KAMIL!#REF!+'KASIA K'!#REF!</f>
        <v>#REF!</v>
      </c>
      <c r="Q3" s="107" t="e">
        <f>SUM(N3:P3)</f>
        <v>#REF!</v>
      </c>
      <c r="R3" s="114" t="e">
        <f>B3+C3+D3+F3+G3+H3+J3+K3+L3+N3+O3+P3</f>
        <v>#REF!</v>
      </c>
      <c r="S3" s="147"/>
      <c r="T3" s="123">
        <v>2</v>
      </c>
      <c r="U3" s="124">
        <v>3</v>
      </c>
      <c r="V3" s="125"/>
      <c r="W3" s="125">
        <v>4</v>
      </c>
      <c r="X3" s="125">
        <v>5</v>
      </c>
      <c r="Y3" s="125">
        <v>6</v>
      </c>
      <c r="Z3" s="125"/>
      <c r="AA3" s="125">
        <v>7</v>
      </c>
      <c r="AB3" s="125">
        <v>8</v>
      </c>
      <c r="AC3" s="125">
        <v>9</v>
      </c>
      <c r="AD3" s="125"/>
      <c r="AE3" s="125">
        <v>10</v>
      </c>
      <c r="AF3" s="125">
        <v>11</v>
      </c>
      <c r="AG3" s="125">
        <v>12</v>
      </c>
    </row>
    <row r="4" spans="1:33" ht="15.75" customHeight="1" thickBot="1">
      <c r="A4" s="112" t="s">
        <v>95</v>
      </c>
      <c r="B4" s="153" t="e">
        <f>B3</f>
        <v>#REF!</v>
      </c>
      <c r="C4" s="153" t="e">
        <f>C3+B4</f>
        <v>#REF!</v>
      </c>
      <c r="D4" s="153" t="e">
        <f>D3+C4</f>
        <v>#REF!</v>
      </c>
      <c r="E4" s="166"/>
      <c r="F4" s="153" t="e">
        <f>F3+D4</f>
        <v>#REF!</v>
      </c>
      <c r="G4" s="153" t="e">
        <f>G3+F4</f>
        <v>#REF!</v>
      </c>
      <c r="H4" s="153" t="e">
        <f>H3+G4</f>
        <v>#REF!</v>
      </c>
      <c r="I4" s="168"/>
      <c r="J4" s="153" t="e">
        <f>J3+H4</f>
        <v>#REF!</v>
      </c>
      <c r="K4" s="153" t="e">
        <f>K3+J4</f>
        <v>#REF!</v>
      </c>
      <c r="L4" s="153" t="e">
        <f>L3+K4</f>
        <v>#REF!</v>
      </c>
      <c r="M4" s="166"/>
      <c r="N4" s="153" t="e">
        <f>N3+L4</f>
        <v>#REF!</v>
      </c>
      <c r="O4" s="153" t="e">
        <f>O3+N4</f>
        <v>#REF!</v>
      </c>
      <c r="P4" s="153" t="e">
        <f>P3+O4</f>
        <v>#REF!</v>
      </c>
      <c r="Q4" s="153"/>
      <c r="R4" s="115"/>
      <c r="S4" s="145"/>
      <c r="T4" s="47"/>
      <c r="U4" s="47"/>
    </row>
    <row r="5" spans="1:33" ht="15.75" customHeight="1">
      <c r="A5" s="18" t="s">
        <v>36</v>
      </c>
      <c r="B5" s="107">
        <f>PAWEŁ!B4+KAMIL!B4+'KASIA K'!B4</f>
        <v>735313.22659999994</v>
      </c>
      <c r="C5" s="107">
        <f>PAWEŁ!C4+KAMIL!C4+'KASIA K'!C4</f>
        <v>864042.09370000008</v>
      </c>
      <c r="D5" s="107">
        <f>PAWEŁ!D4+KAMIL!D4+'KASIA K'!D4</f>
        <v>682276.625</v>
      </c>
      <c r="E5" s="107">
        <f>SUM(B5:D5)</f>
        <v>2281631.9452999998</v>
      </c>
      <c r="F5" s="107">
        <f>PAWEŁ!F4+KAMIL!F4+'KASIA K'!F4</f>
        <v>902392.26560000004</v>
      </c>
      <c r="G5" s="107">
        <f>PAWEŁ!G4+KAMIL!G4+'KASIA K'!G4</f>
        <v>770807.82819999999</v>
      </c>
      <c r="H5" s="107">
        <f>PAWEŁ!H4+KAMIL!H4+'KASIA K'!H4</f>
        <v>668332.32810000004</v>
      </c>
      <c r="I5" s="107">
        <f>SUM(F5:H5)</f>
        <v>2341532.4219</v>
      </c>
      <c r="J5" s="107">
        <f>PAWEŁ!J4+KAMIL!J4+'KASIA K'!J4</f>
        <v>815918.60939999996</v>
      </c>
      <c r="K5" s="107">
        <f>PAWEŁ!K4+KAMIL!K4+'KASIA K'!K4</f>
        <v>552755.375</v>
      </c>
      <c r="L5" s="107">
        <f>PAWEŁ!L4+KAMIL!L4+'KASIA K'!L4</f>
        <v>781695.27349999989</v>
      </c>
      <c r="M5" s="107">
        <f>SUM(J5:L5)</f>
        <v>2150369.2578999996</v>
      </c>
      <c r="N5" s="107">
        <f>PAWEŁ!N4+KAMIL!N4+'KASIA K'!N4</f>
        <v>823854.5625</v>
      </c>
      <c r="O5" s="107">
        <f>PAWEŁ!O4+KAMIL!O4+'KASIA K'!O4</f>
        <v>574341.15629999992</v>
      </c>
      <c r="P5" s="107">
        <f>PAWEŁ!P4+KAMIL!P4+'KASIA K'!P4</f>
        <v>569291.89849999989</v>
      </c>
      <c r="Q5" s="107">
        <f>SUM(N5:P5)</f>
        <v>1967487.6172999998</v>
      </c>
      <c r="R5" s="109">
        <f>B5+C5+D5+F5+G5+H5+J5+K5+L5+N5+O5+P5</f>
        <v>8741021.2423999999</v>
      </c>
    </row>
    <row r="6" spans="1:33" ht="15.75" customHeight="1" thickBot="1">
      <c r="A6" s="6" t="s">
        <v>37</v>
      </c>
      <c r="B6" s="153">
        <f>B5</f>
        <v>735313.22659999994</v>
      </c>
      <c r="C6" s="153">
        <f>C5+B6</f>
        <v>1599355.3203</v>
      </c>
      <c r="D6" s="153">
        <f>D5+C6</f>
        <v>2281631.9452999998</v>
      </c>
      <c r="E6" s="153"/>
      <c r="F6" s="153">
        <f>F5+D6</f>
        <v>3184024.2108999998</v>
      </c>
      <c r="G6" s="153">
        <f>G5+F6</f>
        <v>3954832.0390999997</v>
      </c>
      <c r="H6" s="153">
        <f>H5+G6</f>
        <v>4623164.3672000002</v>
      </c>
      <c r="I6" s="153"/>
      <c r="J6" s="153">
        <f>J5+H6</f>
        <v>5439082.9766000006</v>
      </c>
      <c r="K6" s="153">
        <f>K5+J6</f>
        <v>5991838.3516000006</v>
      </c>
      <c r="L6" s="153">
        <f>L5+K6</f>
        <v>6773533.6251000008</v>
      </c>
      <c r="M6" s="153"/>
      <c r="N6" s="153">
        <f>N5+L6</f>
        <v>7597388.1876000008</v>
      </c>
      <c r="O6" s="153">
        <f>O5+N6</f>
        <v>8171729.3439000007</v>
      </c>
      <c r="P6" s="153">
        <f>P5+O6</f>
        <v>8741021.2423999999</v>
      </c>
      <c r="Q6" s="153"/>
      <c r="R6" s="7"/>
    </row>
    <row r="7" spans="1:33" ht="15.75" customHeight="1">
      <c r="A7" s="56" t="s">
        <v>79</v>
      </c>
      <c r="B7" s="149" t="e">
        <f t="shared" ref="B7:D8" si="0">B3/B5</f>
        <v>#REF!</v>
      </c>
      <c r="C7" s="149" t="e">
        <f t="shared" si="0"/>
        <v>#REF!</v>
      </c>
      <c r="D7" s="149" t="e">
        <f t="shared" si="0"/>
        <v>#REF!</v>
      </c>
      <c r="E7" s="149"/>
      <c r="F7" s="149" t="e">
        <f t="shared" ref="F7:H8" si="1">F3/F5</f>
        <v>#REF!</v>
      </c>
      <c r="G7" s="149" t="e">
        <f t="shared" si="1"/>
        <v>#REF!</v>
      </c>
      <c r="H7" s="149" t="e">
        <f t="shared" si="1"/>
        <v>#REF!</v>
      </c>
      <c r="I7" s="149"/>
      <c r="J7" s="149" t="e">
        <f t="shared" ref="J7:L8" si="2">J3/J5</f>
        <v>#REF!</v>
      </c>
      <c r="K7" s="149" t="e">
        <f t="shared" si="2"/>
        <v>#REF!</v>
      </c>
      <c r="L7" s="149" t="e">
        <f t="shared" si="2"/>
        <v>#REF!</v>
      </c>
      <c r="M7" s="149"/>
      <c r="N7" s="149" t="e">
        <f>N3/N5</f>
        <v>#REF!</v>
      </c>
      <c r="O7" s="149" t="e">
        <f>O3/O5</f>
        <v>#REF!</v>
      </c>
      <c r="P7" s="149" t="e">
        <f>P3/P5</f>
        <v>#REF!</v>
      </c>
      <c r="Q7" s="149"/>
      <c r="R7" s="119"/>
    </row>
    <row r="8" spans="1:33" ht="15.75" customHeight="1" thickBot="1">
      <c r="A8" s="56" t="s">
        <v>80</v>
      </c>
      <c r="B8" s="150" t="e">
        <f t="shared" si="0"/>
        <v>#REF!</v>
      </c>
      <c r="C8" s="150" t="e">
        <f t="shared" si="0"/>
        <v>#REF!</v>
      </c>
      <c r="D8" s="150" t="e">
        <f t="shared" si="0"/>
        <v>#REF!</v>
      </c>
      <c r="E8" s="150"/>
      <c r="F8" s="150" t="e">
        <f t="shared" si="1"/>
        <v>#REF!</v>
      </c>
      <c r="G8" s="150" t="e">
        <f t="shared" si="1"/>
        <v>#REF!</v>
      </c>
      <c r="H8" s="150" t="e">
        <f t="shared" si="1"/>
        <v>#REF!</v>
      </c>
      <c r="I8" s="150"/>
      <c r="J8" s="150" t="e">
        <f t="shared" si="2"/>
        <v>#REF!</v>
      </c>
      <c r="K8" s="150" t="e">
        <f t="shared" si="2"/>
        <v>#REF!</v>
      </c>
      <c r="L8" s="150" t="e">
        <f t="shared" si="2"/>
        <v>#REF!</v>
      </c>
      <c r="M8" s="150"/>
      <c r="N8" s="150" t="e">
        <f>N4/N6</f>
        <v>#REF!</v>
      </c>
      <c r="O8" s="150" t="e">
        <f>O4/O6</f>
        <v>#REF!</v>
      </c>
      <c r="P8" s="150" t="s">
        <v>68</v>
      </c>
      <c r="Q8" s="150"/>
      <c r="R8" s="120"/>
    </row>
    <row r="9" spans="1:33" s="34" customFormat="1" ht="15.75" customHeight="1">
      <c r="A9" s="116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8"/>
      <c r="T9" s="33"/>
    </row>
    <row r="10" spans="1:33" ht="33.6" customHeight="1">
      <c r="A10" s="28"/>
      <c r="B10" s="330"/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2"/>
    </row>
  </sheetData>
  <mergeCells count="2">
    <mergeCell ref="B1:R1"/>
    <mergeCell ref="B10:R1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"/>
  <sheetViews>
    <sheetView tabSelected="1" zoomScale="80" zoomScaleNormal="80" workbookViewId="0">
      <pane xSplit="1" topLeftCell="B1" activePane="topRight" state="frozen"/>
      <selection pane="topRight" activeCell="P4" sqref="P4"/>
    </sheetView>
  </sheetViews>
  <sheetFormatPr defaultRowHeight="13.2"/>
  <cols>
    <col min="1" max="1" width="41.77734375" customWidth="1"/>
    <col min="2" max="2" width="11.5546875" style="142" customWidth="1"/>
    <col min="3" max="3" width="12" customWidth="1"/>
    <col min="4" max="4" width="12.44140625" style="142" customWidth="1"/>
    <col min="5" max="5" width="13.5546875" customWidth="1"/>
    <col min="6" max="8" width="11.77734375" style="142" bestFit="1" customWidth="1"/>
    <col min="9" max="9" width="14" customWidth="1"/>
    <col min="10" max="12" width="11.77734375" style="142" bestFit="1" customWidth="1"/>
    <col min="13" max="13" width="13.5546875" customWidth="1"/>
    <col min="14" max="14" width="11.77734375" style="148" bestFit="1" customWidth="1"/>
    <col min="15" max="15" width="13" style="148" customWidth="1"/>
    <col min="16" max="16" width="13.44140625" style="142" customWidth="1"/>
    <col min="17" max="17" width="13" customWidth="1"/>
    <col min="18" max="18" width="15.109375" bestFit="1" customWidth="1"/>
    <col min="19" max="19" width="20.5546875" customWidth="1"/>
    <col min="20" max="20" width="19.33203125" customWidth="1"/>
  </cols>
  <sheetData>
    <row r="1" spans="1:20" s="222" customFormat="1" ht="12">
      <c r="A1" s="223"/>
      <c r="B1" s="333" t="s">
        <v>96</v>
      </c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5"/>
    </row>
    <row r="2" spans="1:20" s="222" customFormat="1" ht="16.2" customHeight="1">
      <c r="A2" s="224" t="s">
        <v>0</v>
      </c>
      <c r="B2" s="225" t="s">
        <v>1</v>
      </c>
      <c r="C2" s="226" t="s">
        <v>2</v>
      </c>
      <c r="D2" s="225" t="s">
        <v>3</v>
      </c>
      <c r="E2" s="227" t="s">
        <v>66</v>
      </c>
      <c r="F2" s="225" t="s">
        <v>4</v>
      </c>
      <c r="G2" s="225" t="s">
        <v>5</v>
      </c>
      <c r="H2" s="225" t="s">
        <v>6</v>
      </c>
      <c r="I2" s="227" t="s">
        <v>78</v>
      </c>
      <c r="J2" s="225" t="s">
        <v>7</v>
      </c>
      <c r="K2" s="225" t="s">
        <v>8</v>
      </c>
      <c r="L2" s="225" t="s">
        <v>9</v>
      </c>
      <c r="M2" s="227" t="s">
        <v>81</v>
      </c>
      <c r="N2" s="228" t="s">
        <v>10</v>
      </c>
      <c r="O2" s="228" t="s">
        <v>11</v>
      </c>
      <c r="P2" s="225" t="s">
        <v>12</v>
      </c>
      <c r="Q2" s="227" t="s">
        <v>82</v>
      </c>
      <c r="R2" s="229" t="s">
        <v>13</v>
      </c>
      <c r="S2" s="230" t="s">
        <v>98</v>
      </c>
      <c r="T2" s="230" t="s">
        <v>99</v>
      </c>
    </row>
    <row r="3" spans="1:20" s="234" customFormat="1" ht="15" customHeight="1">
      <c r="A3" s="224" t="s">
        <v>117</v>
      </c>
      <c r="B3" s="231">
        <v>800938.97</v>
      </c>
      <c r="C3" s="231">
        <v>800938.97</v>
      </c>
      <c r="D3" s="231">
        <v>800938.97</v>
      </c>
      <c r="E3" s="227">
        <f>SUM(B3:D3)</f>
        <v>2402816.91</v>
      </c>
      <c r="F3" s="232">
        <v>830931.88</v>
      </c>
      <c r="G3" s="232">
        <v>830931.88</v>
      </c>
      <c r="H3" s="232">
        <v>830931.88</v>
      </c>
      <c r="I3" s="227">
        <f>SUM(F3:H3)</f>
        <v>2492795.64</v>
      </c>
      <c r="J3" s="232">
        <v>830931.88</v>
      </c>
      <c r="K3" s="232">
        <v>830931.88</v>
      </c>
      <c r="L3" s="232">
        <v>830931.88</v>
      </c>
      <c r="M3" s="227">
        <f>SUM(J3:L3)</f>
        <v>2492795.64</v>
      </c>
      <c r="N3" s="232">
        <v>830931.88</v>
      </c>
      <c r="O3" s="232">
        <f>830931.88-115000</f>
        <v>715931.88</v>
      </c>
      <c r="P3" s="232">
        <f>830931.88+110500</f>
        <v>941431.88</v>
      </c>
      <c r="Q3" s="227">
        <f>SUM(N3:P3)</f>
        <v>2488295.64</v>
      </c>
      <c r="R3" s="233">
        <f>SUM(Q3,M3,I3,E3)</f>
        <v>9876703.8300000001</v>
      </c>
      <c r="S3" s="230"/>
      <c r="T3" s="230"/>
    </row>
    <row r="4" spans="1:20" s="222" customFormat="1" ht="16.2" customHeight="1">
      <c r="A4" s="224" t="s">
        <v>118</v>
      </c>
      <c r="B4" s="225"/>
      <c r="C4" s="226"/>
      <c r="D4" s="225"/>
      <c r="E4" s="235">
        <f>E3/3</f>
        <v>800938.97000000009</v>
      </c>
      <c r="F4" s="225"/>
      <c r="G4" s="225"/>
      <c r="H4" s="225"/>
      <c r="I4" s="235">
        <f>I3/3</f>
        <v>830931.88</v>
      </c>
      <c r="J4" s="225"/>
      <c r="K4" s="225"/>
      <c r="L4" s="225"/>
      <c r="M4" s="235">
        <f>M3/3</f>
        <v>830931.88</v>
      </c>
      <c r="N4" s="228"/>
      <c r="O4" s="228"/>
      <c r="P4" s="225"/>
      <c r="Q4" s="235">
        <f>Q3/3</f>
        <v>829431.88</v>
      </c>
      <c r="R4" s="229"/>
      <c r="S4" s="230"/>
      <c r="T4" s="230"/>
    </row>
    <row r="5" spans="1:20" s="222" customFormat="1" ht="16.2" customHeight="1">
      <c r="A5" s="236" t="s">
        <v>75</v>
      </c>
      <c r="B5" s="237">
        <f>DH!B5</f>
        <v>735313.22659999994</v>
      </c>
      <c r="C5" s="238">
        <f>DH!C5</f>
        <v>864042.09370000008</v>
      </c>
      <c r="D5" s="237">
        <f>DH!D5</f>
        <v>682276.625</v>
      </c>
      <c r="E5" s="239">
        <f>SUM(B5:D5)</f>
        <v>2281631.9452999998</v>
      </c>
      <c r="F5" s="237">
        <f>DH!F5</f>
        <v>902392.26560000004</v>
      </c>
      <c r="G5" s="237">
        <f>DH!G5</f>
        <v>770807.82819999999</v>
      </c>
      <c r="H5" s="237">
        <f>DH!H5</f>
        <v>668332.32810000004</v>
      </c>
      <c r="I5" s="239">
        <f>SUM(F5:H5)</f>
        <v>2341532.4219</v>
      </c>
      <c r="J5" s="237">
        <f>DH!J5</f>
        <v>815918.60939999996</v>
      </c>
      <c r="K5" s="237">
        <f>DH!K5</f>
        <v>552755.375</v>
      </c>
      <c r="L5" s="237">
        <f>DH!L5</f>
        <v>781695.27349999989</v>
      </c>
      <c r="M5" s="239">
        <f>SUM(J5:L5)</f>
        <v>2150369.2578999996</v>
      </c>
      <c r="N5" s="237">
        <f>DH!N5</f>
        <v>823854.5625</v>
      </c>
      <c r="O5" s="237">
        <f>DH!O5</f>
        <v>574341.15629999992</v>
      </c>
      <c r="P5" s="237">
        <f>DH!P5</f>
        <v>569291.89849999989</v>
      </c>
      <c r="Q5" s="239">
        <f>SUM(N5:P5)</f>
        <v>1967487.6172999998</v>
      </c>
      <c r="R5" s="240">
        <f>B5+C5+D5+F5+G5+H5+J5+K5+L5+N5+O5+P5</f>
        <v>8741021.2423999999</v>
      </c>
      <c r="S5" s="241">
        <v>10200000</v>
      </c>
      <c r="T5" s="241">
        <f>S5/12</f>
        <v>850000</v>
      </c>
    </row>
    <row r="6" spans="1:20" s="222" customFormat="1" ht="16.8" customHeight="1">
      <c r="A6" s="242" t="s">
        <v>76</v>
      </c>
      <c r="B6" s="243">
        <f>B5</f>
        <v>735313.22659999994</v>
      </c>
      <c r="C6" s="244">
        <f>C5+B6</f>
        <v>1599355.3203</v>
      </c>
      <c r="D6" s="243">
        <f>D5+C6</f>
        <v>2281631.9452999998</v>
      </c>
      <c r="E6" s="245"/>
      <c r="F6" s="243">
        <f>F5+D6</f>
        <v>3184024.2108999998</v>
      </c>
      <c r="G6" s="243">
        <f>G5+F6</f>
        <v>3954832.0390999997</v>
      </c>
      <c r="H6" s="243">
        <f>H5+G6</f>
        <v>4623164.3672000002</v>
      </c>
      <c r="I6" s="246"/>
      <c r="J6" s="243">
        <f>J5+H6</f>
        <v>5439082.9766000006</v>
      </c>
      <c r="K6" s="243">
        <f>K5+J6</f>
        <v>5991838.3516000006</v>
      </c>
      <c r="L6" s="243">
        <f>L5+K6</f>
        <v>6773533.6251000008</v>
      </c>
      <c r="M6" s="245"/>
      <c r="N6" s="247">
        <f>N5+L6</f>
        <v>7597388.1876000008</v>
      </c>
      <c r="O6" s="247">
        <f>O5+N6</f>
        <v>8171729.3439000007</v>
      </c>
      <c r="P6" s="247">
        <f>P5+O6</f>
        <v>8741021.2423999999</v>
      </c>
      <c r="Q6" s="245"/>
      <c r="R6" s="248"/>
      <c r="S6" s="241"/>
      <c r="T6" s="249"/>
    </row>
    <row r="7" spans="1:20" s="222" customFormat="1" ht="13.2" hidden="1" customHeight="1">
      <c r="A7" s="250" t="s">
        <v>79</v>
      </c>
      <c r="B7" s="251" t="e">
        <f>B6/(#REF!/12*#REF!)</f>
        <v>#REF!</v>
      </c>
      <c r="C7" s="252" t="e">
        <f>C6/(#REF!/12*#REF!)</f>
        <v>#REF!</v>
      </c>
      <c r="D7" s="251" t="e">
        <f>D6/(#REF!/12*#REF!)</f>
        <v>#REF!</v>
      </c>
      <c r="E7" s="253"/>
      <c r="F7" s="251" t="e">
        <f>F6/(#REF!/12*#REF!)</f>
        <v>#REF!</v>
      </c>
      <c r="G7" s="251" t="e">
        <f>G6/(#REF!/12*#REF!)</f>
        <v>#REF!</v>
      </c>
      <c r="H7" s="251" t="e">
        <f>H6/(#REF!/12*#REF!)</f>
        <v>#REF!</v>
      </c>
      <c r="I7" s="253"/>
      <c r="J7" s="251" t="e">
        <f>J6/(#REF!/12*#REF!)</f>
        <v>#REF!</v>
      </c>
      <c r="K7" s="251" t="e">
        <f>K6/(#REF!/12*#REF!)</f>
        <v>#REF!</v>
      </c>
      <c r="L7" s="251" t="e">
        <f>L6/(#REF!/12*#REF!)</f>
        <v>#REF!</v>
      </c>
      <c r="M7" s="253"/>
      <c r="N7" s="251" t="e">
        <f>N6/(#REF!/12*#REF!)</f>
        <v>#REF!</v>
      </c>
      <c r="O7" s="251" t="e">
        <f>O6/(#REF!/12*#REF!)</f>
        <v>#REF!</v>
      </c>
      <c r="P7" s="251" t="e">
        <f>P6/(#REF!/12*#REF!)</f>
        <v>#REF!</v>
      </c>
      <c r="Q7" s="254"/>
      <c r="R7" s="255"/>
      <c r="S7" s="230"/>
      <c r="T7" s="249"/>
    </row>
    <row r="8" spans="1:20" s="133" customFormat="1" ht="12" hidden="1">
      <c r="A8" s="250" t="s">
        <v>80</v>
      </c>
      <c r="B8" s="256" t="e">
        <f>B6/(#REF!/12*REALIZACJE!#REF!)</f>
        <v>#REF!</v>
      </c>
      <c r="C8" s="256" t="e">
        <f>C6/(#REF!/12*REALIZACJE!#REF!)</f>
        <v>#REF!</v>
      </c>
      <c r="D8" s="257" t="e">
        <f>D6/(#REF!/12*REALIZACJE!#REF!)</f>
        <v>#REF!</v>
      </c>
      <c r="E8" s="258"/>
      <c r="F8" s="257" t="e">
        <f>F6/(#REF!/12*REALIZACJE!#REF!)</f>
        <v>#REF!</v>
      </c>
      <c r="G8" s="257" t="e">
        <f>G6/(#REF!/12*REALIZACJE!#REF!)</f>
        <v>#REF!</v>
      </c>
      <c r="H8" s="257" t="e">
        <f>H6/(#REF!/12*REALIZACJE!#REF!)</f>
        <v>#REF!</v>
      </c>
      <c r="I8" s="259"/>
      <c r="J8" s="257" t="e">
        <f>J6/(#REF!/12*REALIZACJE!#REF!)</f>
        <v>#REF!</v>
      </c>
      <c r="K8" s="257" t="e">
        <f>K6/(#REF!/12*REALIZACJE!#REF!)</f>
        <v>#REF!</v>
      </c>
      <c r="L8" s="257" t="e">
        <f>L6/(#REF!/12*REALIZACJE!#REF!)</f>
        <v>#REF!</v>
      </c>
      <c r="M8" s="258"/>
      <c r="N8" s="257" t="e">
        <f>N6/(#REF!/12*REALIZACJE!#REF!)</f>
        <v>#REF!</v>
      </c>
      <c r="O8" s="257" t="e">
        <f>O6/(#REF!/12*REALIZACJE!#REF!)</f>
        <v>#REF!</v>
      </c>
      <c r="P8" s="257" t="e">
        <f>P6/(#REF!/12*REALIZACJE!#REF!)</f>
        <v>#REF!</v>
      </c>
      <c r="Q8" s="260"/>
      <c r="R8" s="261"/>
      <c r="S8" s="230"/>
      <c r="T8" s="262"/>
    </row>
    <row r="9" spans="1:20" s="222" customFormat="1" ht="12" hidden="1">
      <c r="A9" s="263" t="s">
        <v>67</v>
      </c>
      <c r="B9" s="264" t="e">
        <f>B6/(#REF!/12*#REF!)</f>
        <v>#REF!</v>
      </c>
      <c r="C9" s="265" t="e">
        <f>C6/(#REF!/12*#REF!)</f>
        <v>#REF!</v>
      </c>
      <c r="D9" s="264" t="e">
        <f>D6/(#REF!/12*#REF!)</f>
        <v>#REF!</v>
      </c>
      <c r="E9" s="266"/>
      <c r="F9" s="264" t="e">
        <f>F6/(#REF!/12*#REF!)</f>
        <v>#REF!</v>
      </c>
      <c r="G9" s="264" t="e">
        <f>G6/(#REF!/12*#REF!)</f>
        <v>#REF!</v>
      </c>
      <c r="H9" s="264" t="e">
        <f>H6/(#REF!/12*#REF!)</f>
        <v>#REF!</v>
      </c>
      <c r="I9" s="266"/>
      <c r="J9" s="264" t="e">
        <f>J6/(#REF!/12*#REF!)</f>
        <v>#REF!</v>
      </c>
      <c r="K9" s="264" t="e">
        <f>K6/(#REF!/12*#REF!)</f>
        <v>#REF!</v>
      </c>
      <c r="L9" s="264" t="e">
        <f>L6/(#REF!/12*#REF!)</f>
        <v>#REF!</v>
      </c>
      <c r="M9" s="266"/>
      <c r="N9" s="264" t="e">
        <f>N6/(#REF!/12*#REF!)</f>
        <v>#REF!</v>
      </c>
      <c r="O9" s="264" t="e">
        <f>O6/(#REF!/12*#REF!)</f>
        <v>#REF!</v>
      </c>
      <c r="P9" s="264" t="e">
        <f>P6/(#REF!/12*#REF!)</f>
        <v>#REF!</v>
      </c>
      <c r="Q9" s="267"/>
      <c r="R9" s="268"/>
      <c r="S9" s="230"/>
      <c r="T9" s="249"/>
    </row>
    <row r="10" spans="1:20" s="133" customFormat="1" ht="17.399999999999999" customHeight="1">
      <c r="A10" s="269" t="s">
        <v>122</v>
      </c>
      <c r="B10" s="270">
        <f>B5/B3</f>
        <v>0.91806399006905604</v>
      </c>
      <c r="C10" s="270">
        <f>C5/C3</f>
        <v>1.0787864320049256</v>
      </c>
      <c r="D10" s="270">
        <f>D5/D3</f>
        <v>0.85184595899984739</v>
      </c>
      <c r="E10" s="271">
        <f>E5/E3</f>
        <v>0.94956546035794276</v>
      </c>
      <c r="F10" s="270">
        <f t="shared" ref="F10:H10" si="0">F5/F3</f>
        <v>1.0860002935499358</v>
      </c>
      <c r="G10" s="270">
        <f t="shared" si="0"/>
        <v>0.92764262240124906</v>
      </c>
      <c r="H10" s="270">
        <f t="shared" si="0"/>
        <v>0.80431662833781281</v>
      </c>
      <c r="I10" s="271">
        <f>I5/I3</f>
        <v>0.9393198480963324</v>
      </c>
      <c r="J10" s="270">
        <f t="shared" ref="J10:L10" si="1">J5/J3</f>
        <v>0.98193200795232449</v>
      </c>
      <c r="K10" s="270">
        <f t="shared" si="1"/>
        <v>0.66522345369634872</v>
      </c>
      <c r="L10" s="270">
        <f t="shared" si="1"/>
        <v>0.94074531536808992</v>
      </c>
      <c r="M10" s="271">
        <f>M5/M3</f>
        <v>0.8626335923389209</v>
      </c>
      <c r="N10" s="270">
        <f t="shared" ref="N10:P10" si="2">N5/N3</f>
        <v>0.99148267424761705</v>
      </c>
      <c r="O10" s="270">
        <f t="shared" si="2"/>
        <v>0.80222877670987347</v>
      </c>
      <c r="P10" s="270">
        <f t="shared" si="2"/>
        <v>0.60470854088773784</v>
      </c>
      <c r="Q10" s="271">
        <f>Q5/Q3</f>
        <v>0.79069688732806676</v>
      </c>
      <c r="R10" s="270">
        <f>R5/R3</f>
        <v>0.88501400799825336</v>
      </c>
      <c r="S10" s="272"/>
      <c r="T10" s="273"/>
    </row>
    <row r="11" spans="1:20" s="222" customFormat="1" ht="11.4">
      <c r="B11" s="274"/>
      <c r="D11" s="274"/>
      <c r="F11" s="274"/>
      <c r="G11" s="274"/>
      <c r="H11" s="274"/>
      <c r="J11" s="274"/>
      <c r="K11" s="274"/>
      <c r="L11" s="274"/>
      <c r="N11" s="275"/>
      <c r="O11" s="275"/>
      <c r="P11" s="274"/>
    </row>
    <row r="12" spans="1:20" s="222" customFormat="1" ht="12">
      <c r="A12" s="276" t="s">
        <v>121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</row>
    <row r="13" spans="1:20" s="222" customFormat="1" ht="15" customHeight="1">
      <c r="A13" s="277" t="s">
        <v>132</v>
      </c>
      <c r="B13" s="279">
        <f>B3*95%</f>
        <v>760892.02149999992</v>
      </c>
      <c r="C13" s="279">
        <f>C3*95%</f>
        <v>760892.02149999992</v>
      </c>
      <c r="D13" s="279">
        <f>D3*95%</f>
        <v>760892.02149999992</v>
      </c>
      <c r="E13" s="221"/>
      <c r="F13" s="279">
        <f>F3*95%</f>
        <v>789385.28599999996</v>
      </c>
      <c r="G13" s="279">
        <f>G3*95%</f>
        <v>789385.28599999996</v>
      </c>
      <c r="H13" s="279">
        <f>H3*95%</f>
        <v>789385.28599999996</v>
      </c>
      <c r="I13" s="221"/>
      <c r="J13" s="279">
        <f>J3*95%</f>
        <v>789385.28599999996</v>
      </c>
      <c r="K13" s="279">
        <f>K3*95%</f>
        <v>789385.28599999996</v>
      </c>
      <c r="L13" s="279">
        <f>L3*95%</f>
        <v>789385.28599999996</v>
      </c>
      <c r="M13" s="221"/>
      <c r="N13" s="279">
        <f>N3*95%</f>
        <v>789385.28599999996</v>
      </c>
      <c r="O13" s="279">
        <f>O3*95%</f>
        <v>680135.28599999996</v>
      </c>
      <c r="P13" s="279">
        <f>P3*95%</f>
        <v>894360.28599999996</v>
      </c>
      <c r="Q13" s="278">
        <f>Q4*95%</f>
        <v>787960.28599999996</v>
      </c>
    </row>
    <row r="14" spans="1:20" s="222" customFormat="1" ht="16.2" customHeight="1">
      <c r="A14" s="276" t="s">
        <v>133</v>
      </c>
      <c r="B14" s="279">
        <f>B3*90%</f>
        <v>720845.07299999997</v>
      </c>
      <c r="C14" s="279">
        <f>C3*90%</f>
        <v>720845.07299999997</v>
      </c>
      <c r="D14" s="279">
        <f>D3*90%</f>
        <v>720845.07299999997</v>
      </c>
      <c r="E14" s="221"/>
      <c r="F14" s="279">
        <f>F3*90%</f>
        <v>747838.69200000004</v>
      </c>
      <c r="G14" s="279">
        <f>G3*90%</f>
        <v>747838.69200000004</v>
      </c>
      <c r="H14" s="279">
        <f>H3*90%</f>
        <v>747838.69200000004</v>
      </c>
      <c r="I14" s="221"/>
      <c r="J14" s="279">
        <f>J3*90%</f>
        <v>747838.69200000004</v>
      </c>
      <c r="K14" s="279">
        <f>K3*90%</f>
        <v>747838.69200000004</v>
      </c>
      <c r="L14" s="279">
        <f>L3*90%</f>
        <v>747838.69200000004</v>
      </c>
      <c r="M14" s="221"/>
      <c r="N14" s="279">
        <f>N3*90%</f>
        <v>747838.69200000004</v>
      </c>
      <c r="O14" s="279">
        <f>O3*90%</f>
        <v>644338.69200000004</v>
      </c>
      <c r="P14" s="279">
        <f>P3*90%</f>
        <v>847288.69200000004</v>
      </c>
      <c r="Q14" s="278">
        <f>Q4*90%</f>
        <v>746488.69200000004</v>
      </c>
    </row>
    <row r="15" spans="1:20" s="222" customFormat="1" ht="16.8" customHeight="1">
      <c r="A15" s="276" t="s">
        <v>134</v>
      </c>
      <c r="B15" s="279">
        <f>B3*80%</f>
        <v>640751.17599999998</v>
      </c>
      <c r="C15" s="279">
        <f>C3*80%</f>
        <v>640751.17599999998</v>
      </c>
      <c r="D15" s="279">
        <f>D3*80%</f>
        <v>640751.17599999998</v>
      </c>
      <c r="E15" s="221"/>
      <c r="F15" s="279">
        <f>F3*80%</f>
        <v>664745.50400000007</v>
      </c>
      <c r="G15" s="279">
        <f>G3*80%</f>
        <v>664745.50400000007</v>
      </c>
      <c r="H15" s="279">
        <f>H3*80%</f>
        <v>664745.50400000007</v>
      </c>
      <c r="I15" s="221"/>
      <c r="J15" s="279">
        <f>J3*80%</f>
        <v>664745.50400000007</v>
      </c>
      <c r="K15" s="279">
        <f>K3*80%</f>
        <v>664745.50400000007</v>
      </c>
      <c r="L15" s="279">
        <f>L3*80%</f>
        <v>664745.50400000007</v>
      </c>
      <c r="M15" s="221"/>
      <c r="N15" s="279">
        <f>N3*80%</f>
        <v>664745.50400000007</v>
      </c>
      <c r="O15" s="279">
        <f>O3*80%</f>
        <v>572745.50400000007</v>
      </c>
      <c r="P15" s="279">
        <f>P3*80%</f>
        <v>753145.50400000007</v>
      </c>
      <c r="Q15" s="278">
        <f>Q4*80%</f>
        <v>663545.50400000007</v>
      </c>
    </row>
  </sheetData>
  <mergeCells count="1">
    <mergeCell ref="B1:R1"/>
  </mergeCells>
  <pageMargins left="0.25" right="0.25" top="0.75" bottom="0.75" header="0.3" footer="0.3"/>
  <pageSetup paperSize="9" scale="54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N9" sqref="N9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2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6" s="2" customFormat="1" ht="12.75" customHeight="1">
      <c r="A1" s="337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17"/>
    </row>
    <row r="2" spans="1:16" ht="12.75" customHeight="1">
      <c r="A2" s="336" t="s">
        <v>25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</row>
    <row r="3" spans="1:16" ht="12.75" customHeight="1">
      <c r="A3" s="25"/>
      <c r="B3" s="25" t="s">
        <v>26</v>
      </c>
      <c r="C3" s="25" t="s">
        <v>22</v>
      </c>
      <c r="D3" s="25" t="s">
        <v>14</v>
      </c>
      <c r="E3" s="25"/>
      <c r="F3" s="174" t="s">
        <v>15</v>
      </c>
      <c r="G3" s="174" t="s">
        <v>16</v>
      </c>
      <c r="H3" s="174" t="s">
        <v>17</v>
      </c>
      <c r="I3" s="175"/>
      <c r="J3" s="25" t="s">
        <v>27</v>
      </c>
      <c r="K3" s="25" t="s">
        <v>28</v>
      </c>
      <c r="L3" s="25" t="s">
        <v>18</v>
      </c>
      <c r="M3" s="175"/>
      <c r="N3" s="25" t="s">
        <v>19</v>
      </c>
      <c r="O3" s="25" t="s">
        <v>20</v>
      </c>
      <c r="P3" s="25" t="s">
        <v>21</v>
      </c>
    </row>
    <row r="4" spans="1:16" ht="12.75" customHeight="1">
      <c r="A4" s="1" t="s">
        <v>93</v>
      </c>
      <c r="B4" s="122">
        <f>PAWEŁ!B17</f>
        <v>787.5</v>
      </c>
      <c r="C4" s="122">
        <f>PAWEŁ!C17</f>
        <v>700</v>
      </c>
      <c r="D4" s="122">
        <f>PAWEŁ!D17</f>
        <v>350</v>
      </c>
      <c r="E4" s="35">
        <f>PAWEŁ!E17</f>
        <v>1837.5</v>
      </c>
      <c r="F4" s="35">
        <f>PAWEŁ!F17</f>
        <v>700</v>
      </c>
      <c r="G4" s="35">
        <f>PAWEŁ!G17</f>
        <v>525</v>
      </c>
      <c r="H4" s="35">
        <f>PAWEŁ!H17</f>
        <v>0</v>
      </c>
      <c r="I4" s="35"/>
      <c r="J4" s="35">
        <f>PAWEŁ!J17</f>
        <v>700</v>
      </c>
      <c r="K4" s="35">
        <f>PAWEŁ!K17</f>
        <v>0</v>
      </c>
      <c r="L4" s="35">
        <f>PAWEŁ!L17</f>
        <v>525</v>
      </c>
      <c r="M4" s="35">
        <f>PAWEŁ!M17</f>
        <v>1225</v>
      </c>
      <c r="N4" s="35">
        <f>PAWEŁ!N17</f>
        <v>700</v>
      </c>
      <c r="O4" s="35">
        <f>PAWEŁ!O17</f>
        <v>0</v>
      </c>
      <c r="P4" s="35">
        <f>PAWEŁ!P17</f>
        <v>0</v>
      </c>
    </row>
    <row r="5" spans="1:16" s="2" customFormat="1" ht="12.75" customHeight="1">
      <c r="A5" s="1" t="s">
        <v>91</v>
      </c>
      <c r="B5" s="304">
        <f>KAMIL!B17</f>
        <v>525</v>
      </c>
      <c r="C5" s="304">
        <f>KAMIL!C17</f>
        <v>0</v>
      </c>
      <c r="D5" s="304">
        <f>KAMIL!D17</f>
        <v>350</v>
      </c>
      <c r="E5" s="81">
        <f>KAMIL!E17</f>
        <v>875</v>
      </c>
      <c r="F5" s="81">
        <f>KAMIL!F17</f>
        <v>700</v>
      </c>
      <c r="G5" s="81">
        <f>KAMIL!G17</f>
        <v>525</v>
      </c>
      <c r="H5" s="81">
        <f>KAMIL!H17</f>
        <v>350</v>
      </c>
      <c r="I5" s="81"/>
      <c r="J5" s="81">
        <f>KAMIL!J17</f>
        <v>1050</v>
      </c>
      <c r="K5" s="81">
        <f>KAMIL!K17</f>
        <v>0</v>
      </c>
      <c r="L5" s="81">
        <f>KAMIL!L17</f>
        <v>525</v>
      </c>
      <c r="M5" s="81">
        <f>KAMIL!M17</f>
        <v>1575</v>
      </c>
      <c r="N5" s="81">
        <f>KAMIL!N17</f>
        <v>700</v>
      </c>
      <c r="O5" s="81">
        <f>KAMIL!O17</f>
        <v>350</v>
      </c>
      <c r="P5" s="81">
        <f>KAMIL!P17</f>
        <v>0</v>
      </c>
    </row>
    <row r="6" spans="1:16" ht="12.75" customHeight="1">
      <c r="A6" s="1" t="s">
        <v>92</v>
      </c>
      <c r="B6" s="122">
        <f>'KASIA K'!B17</f>
        <v>787.5</v>
      </c>
      <c r="C6" s="122">
        <f>'KASIA K'!C17</f>
        <v>1050</v>
      </c>
      <c r="D6" s="122">
        <f>'KASIA K'!D17</f>
        <v>525</v>
      </c>
      <c r="E6" s="35" t="e">
        <f>'KASIA K'!#REF!</f>
        <v>#REF!</v>
      </c>
      <c r="F6" s="35">
        <f>'KASIA K'!F17</f>
        <v>1050</v>
      </c>
      <c r="G6" s="35">
        <f>'KASIA K'!G17</f>
        <v>787.5</v>
      </c>
      <c r="H6" s="35">
        <f>'KASIA K'!H17</f>
        <v>700</v>
      </c>
      <c r="I6" s="35"/>
      <c r="J6" s="35">
        <f>'KASIA K'!J17</f>
        <v>1050</v>
      </c>
      <c r="K6" s="35">
        <f>'KASIA K'!K17</f>
        <v>0</v>
      </c>
      <c r="L6" s="35">
        <f>'KASIA K'!L17</f>
        <v>787.5</v>
      </c>
      <c r="M6" s="35" t="e">
        <f>'KASIA K'!#REF!</f>
        <v>#REF!</v>
      </c>
      <c r="N6" s="35">
        <f>'KASIA K'!N17</f>
        <v>1050</v>
      </c>
      <c r="O6" s="35">
        <f>'KASIA K'!O17</f>
        <v>525</v>
      </c>
      <c r="P6" s="35">
        <f>'KASIA K'!P17</f>
        <v>0</v>
      </c>
    </row>
    <row r="7" spans="1:16" ht="12.75" customHeight="1">
      <c r="A7" s="1"/>
      <c r="B7" s="122" t="e">
        <f>'02'!B28</f>
        <v>#REF!</v>
      </c>
      <c r="C7" s="122" t="e">
        <f>'02'!C28</f>
        <v>#REF!</v>
      </c>
      <c r="D7" s="122" t="e">
        <f>'02'!D28</f>
        <v>#REF!</v>
      </c>
      <c r="E7" s="122">
        <f>'02'!E28</f>
        <v>0</v>
      </c>
      <c r="F7" s="122" t="e">
        <f>'02'!F28</f>
        <v>#REF!</v>
      </c>
      <c r="G7" s="122" t="e">
        <f>'02'!G28</f>
        <v>#REF!</v>
      </c>
      <c r="H7" s="122" t="e">
        <f>'02'!H28</f>
        <v>#REF!</v>
      </c>
      <c r="I7" s="122">
        <f>'02'!I28</f>
        <v>0</v>
      </c>
      <c r="J7" s="122" t="e">
        <f>'02'!J28</f>
        <v>#REF!</v>
      </c>
      <c r="K7" s="122" t="e">
        <f>'02'!K28</f>
        <v>#REF!</v>
      </c>
      <c r="L7" s="122" t="e">
        <f>'02'!L28</f>
        <v>#REF!</v>
      </c>
      <c r="M7" s="122">
        <f>'02'!M28</f>
        <v>0</v>
      </c>
      <c r="N7" s="122" t="e">
        <f>'02'!N28</f>
        <v>#REF!</v>
      </c>
      <c r="O7" s="122" t="e">
        <f>'02'!O28</f>
        <v>#REF!</v>
      </c>
      <c r="P7" s="122" t="e">
        <f>'02'!P28</f>
        <v>#REF!</v>
      </c>
    </row>
    <row r="8" spans="1:16" ht="12.75" customHeight="1">
      <c r="A8" s="129" t="s">
        <v>69</v>
      </c>
      <c r="B8" s="122" t="e">
        <f>#REF!</f>
        <v>#REF!</v>
      </c>
      <c r="C8" s="122" t="e">
        <f>#REF!</f>
        <v>#REF!</v>
      </c>
      <c r="D8" s="122" t="e">
        <f>#REF!</f>
        <v>#REF!</v>
      </c>
      <c r="E8" s="122" t="e">
        <f>#REF!</f>
        <v>#REF!</v>
      </c>
      <c r="F8" s="122" t="e">
        <f>#REF!</f>
        <v>#REF!</v>
      </c>
      <c r="G8" s="122" t="e">
        <f>#REF!</f>
        <v>#REF!</v>
      </c>
      <c r="H8" s="122" t="e">
        <f>#REF!</f>
        <v>#REF!</v>
      </c>
      <c r="I8" s="122" t="e">
        <f>#REF!</f>
        <v>#REF!</v>
      </c>
      <c r="J8" s="122" t="e">
        <f>#REF!</f>
        <v>#REF!</v>
      </c>
      <c r="K8" s="122" t="e">
        <f>#REF!</f>
        <v>#REF!</v>
      </c>
      <c r="L8" s="122" t="e">
        <f>#REF!</f>
        <v>#REF!</v>
      </c>
      <c r="M8" s="122" t="e">
        <f>#REF!</f>
        <v>#REF!</v>
      </c>
      <c r="N8" s="122" t="e">
        <f>#REF!</f>
        <v>#REF!</v>
      </c>
      <c r="O8" s="122" t="e">
        <f>#REF!</f>
        <v>#REF!</v>
      </c>
      <c r="P8" s="122" t="e">
        <f>#REF!</f>
        <v>#REF!</v>
      </c>
    </row>
    <row r="9" spans="1:16" ht="12.75" customHeight="1">
      <c r="A9" s="1" t="s">
        <v>13</v>
      </c>
      <c r="B9" s="128">
        <f>SUM(B4:B6)</f>
        <v>2100</v>
      </c>
      <c r="C9" s="128">
        <f t="shared" ref="C9:D9" si="0">SUM(C4:C6)</f>
        <v>1750</v>
      </c>
      <c r="D9" s="128">
        <f t="shared" si="0"/>
        <v>1225</v>
      </c>
      <c r="E9" s="205"/>
      <c r="F9" s="205">
        <f t="shared" ref="F9:H9" si="1">SUM(F4:F6)</f>
        <v>2450</v>
      </c>
      <c r="G9" s="205">
        <f t="shared" si="1"/>
        <v>1837.5</v>
      </c>
      <c r="H9" s="205">
        <f t="shared" si="1"/>
        <v>1050</v>
      </c>
      <c r="I9" s="128"/>
      <c r="J9" s="205">
        <f t="shared" ref="J9:L9" si="2">SUM(J4:J6)</f>
        <v>2800</v>
      </c>
      <c r="K9" s="205">
        <f t="shared" si="2"/>
        <v>0</v>
      </c>
      <c r="L9" s="205">
        <f t="shared" si="2"/>
        <v>1837.5</v>
      </c>
      <c r="M9" s="128"/>
      <c r="N9" s="205">
        <f t="shared" ref="N9:P9" si="3">SUM(N4:N6)</f>
        <v>2450</v>
      </c>
      <c r="O9" s="205">
        <f t="shared" si="3"/>
        <v>875</v>
      </c>
      <c r="P9" s="205">
        <f t="shared" si="3"/>
        <v>0</v>
      </c>
    </row>
    <row r="10" spans="1:16" ht="12.75" customHeight="1"/>
    <row r="11" spans="1:16" ht="12.75" customHeight="1">
      <c r="A11" s="336" t="s">
        <v>23</v>
      </c>
      <c r="B11" s="336"/>
      <c r="C11" s="336"/>
      <c r="D11" s="336"/>
      <c r="E11" s="336"/>
      <c r="F11" s="336"/>
      <c r="G11" s="336"/>
      <c r="H11" s="336"/>
      <c r="I11" s="336"/>
      <c r="J11" s="336"/>
      <c r="K11" s="336"/>
      <c r="L11" s="336"/>
      <c r="M11" s="336"/>
      <c r="N11" s="336"/>
      <c r="O11" s="336"/>
      <c r="P11" s="336"/>
    </row>
    <row r="12" spans="1:16" ht="12.75" customHeight="1">
      <c r="A12" s="25"/>
      <c r="B12" s="339" t="s">
        <v>54</v>
      </c>
      <c r="C12" s="340"/>
      <c r="D12" s="341"/>
      <c r="E12" s="176"/>
      <c r="F12" s="345" t="s">
        <v>55</v>
      </c>
      <c r="G12" s="346"/>
      <c r="H12" s="347"/>
      <c r="I12" s="177"/>
      <c r="J12" s="339" t="s">
        <v>56</v>
      </c>
      <c r="K12" s="340"/>
      <c r="L12" s="341"/>
      <c r="M12" s="177"/>
      <c r="N12" s="339" t="s">
        <v>57</v>
      </c>
      <c r="O12" s="340"/>
      <c r="P12" s="341"/>
    </row>
    <row r="13" spans="1:16" ht="12.75" customHeight="1">
      <c r="A13" s="1" t="s">
        <v>93</v>
      </c>
      <c r="B13" s="342" t="e">
        <f>PAWEŁ!#REF!</f>
        <v>#REF!</v>
      </c>
      <c r="C13" s="343"/>
      <c r="D13" s="344"/>
      <c r="E13" s="192"/>
      <c r="F13" s="348" t="e">
        <f>PAWEŁ!#REF!</f>
        <v>#REF!</v>
      </c>
      <c r="G13" s="349"/>
      <c r="H13" s="350"/>
      <c r="I13" s="193"/>
      <c r="J13" s="342" t="e">
        <f>PAWEŁ!#REF!</f>
        <v>#REF!</v>
      </c>
      <c r="K13" s="351"/>
      <c r="L13" s="352"/>
      <c r="M13" s="193"/>
      <c r="N13" s="342" t="e">
        <f>PAWEŁ!#REF!</f>
        <v>#REF!</v>
      </c>
      <c r="O13" s="351"/>
      <c r="P13" s="352"/>
    </row>
    <row r="14" spans="1:16" ht="12.75" customHeight="1">
      <c r="A14" s="1" t="s">
        <v>91</v>
      </c>
      <c r="B14" s="342" t="e">
        <f>KAMIL!#REF!</f>
        <v>#REF!</v>
      </c>
      <c r="C14" s="356"/>
      <c r="D14" s="357"/>
      <c r="E14" s="194"/>
      <c r="F14" s="348" t="e">
        <f>KAMIL!#REF!</f>
        <v>#REF!</v>
      </c>
      <c r="G14" s="349"/>
      <c r="H14" s="350"/>
      <c r="I14" s="193"/>
      <c r="J14" s="342" t="e">
        <f>KAMIL!#REF!</f>
        <v>#REF!</v>
      </c>
      <c r="K14" s="351"/>
      <c r="L14" s="352"/>
      <c r="M14" s="193"/>
      <c r="N14" s="342" t="e">
        <f>KAMIL!#REF!</f>
        <v>#REF!</v>
      </c>
      <c r="O14" s="351"/>
      <c r="P14" s="352"/>
    </row>
    <row r="15" spans="1:16" ht="12.75" customHeight="1">
      <c r="A15" s="1" t="s">
        <v>92</v>
      </c>
      <c r="B15" s="342" t="e">
        <f>'KASIA K'!#REF!</f>
        <v>#REF!</v>
      </c>
      <c r="C15" s="343"/>
      <c r="D15" s="344"/>
      <c r="E15" s="192"/>
      <c r="F15" s="348" t="e">
        <f>'KASIA K'!#REF!</f>
        <v>#REF!</v>
      </c>
      <c r="G15" s="349"/>
      <c r="H15" s="350"/>
      <c r="I15" s="193"/>
      <c r="J15" s="342" t="e">
        <f>'KASIA K'!#REF!</f>
        <v>#REF!</v>
      </c>
      <c r="K15" s="351"/>
      <c r="L15" s="352"/>
      <c r="M15" s="193"/>
      <c r="N15" s="342" t="e">
        <f>'KASIA K'!#REF!</f>
        <v>#REF!</v>
      </c>
      <c r="O15" s="351"/>
      <c r="P15" s="352"/>
    </row>
    <row r="16" spans="1:16" ht="12.75" customHeight="1">
      <c r="A16" s="1"/>
      <c r="B16" s="342" t="e">
        <f>'02'!B34</f>
        <v>#REF!</v>
      </c>
      <c r="C16" s="343"/>
      <c r="D16" s="344"/>
      <c r="E16" s="192"/>
      <c r="F16" s="348" t="e">
        <f>'02'!F34</f>
        <v>#REF!</v>
      </c>
      <c r="G16" s="349"/>
      <c r="H16" s="350"/>
      <c r="I16" s="193"/>
      <c r="J16" s="342" t="e">
        <f>'02'!J34</f>
        <v>#REF!</v>
      </c>
      <c r="K16" s="351"/>
      <c r="L16" s="352"/>
      <c r="M16" s="193"/>
      <c r="N16" s="342" t="e">
        <f>'02'!N34</f>
        <v>#REF!</v>
      </c>
      <c r="O16" s="351"/>
      <c r="P16" s="352"/>
    </row>
    <row r="17" spans="1:16" ht="12.75" customHeight="1">
      <c r="A17" s="129" t="s">
        <v>69</v>
      </c>
      <c r="B17" s="353" t="e">
        <f>#REF!</f>
        <v>#REF!</v>
      </c>
      <c r="C17" s="354"/>
      <c r="D17" s="355"/>
      <c r="E17" s="105"/>
      <c r="F17" s="353" t="e">
        <f>#REF!</f>
        <v>#REF!</v>
      </c>
      <c r="G17" s="354"/>
      <c r="H17" s="355"/>
      <c r="I17" s="143"/>
      <c r="J17" s="353" t="e">
        <f>#REF!</f>
        <v>#REF!</v>
      </c>
      <c r="K17" s="354"/>
      <c r="L17" s="355"/>
      <c r="M17" s="157"/>
      <c r="N17" s="358" t="e">
        <f>#REF!</f>
        <v>#REF!</v>
      </c>
      <c r="O17" s="359"/>
      <c r="P17" s="360"/>
    </row>
    <row r="18" spans="1:16" ht="12.75" customHeight="1">
      <c r="A18" s="129"/>
      <c r="B18" s="353"/>
      <c r="C18" s="354"/>
      <c r="D18" s="355"/>
      <c r="E18" s="127"/>
      <c r="F18" s="353"/>
      <c r="G18" s="354"/>
      <c r="H18" s="355"/>
      <c r="I18" s="143"/>
      <c r="J18" s="353"/>
      <c r="K18" s="354"/>
      <c r="L18" s="355"/>
      <c r="M18" s="157"/>
      <c r="N18" s="353"/>
      <c r="O18" s="354"/>
      <c r="P18" s="355"/>
    </row>
    <row r="19" spans="1:16" ht="12.75" customHeight="1">
      <c r="C19" s="126"/>
    </row>
    <row r="20" spans="1:16" ht="12.75" customHeight="1">
      <c r="A20" s="337"/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17"/>
    </row>
    <row r="21" spans="1:16" ht="12.75" customHeight="1">
      <c r="A21" s="336" t="s">
        <v>83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</row>
    <row r="22" spans="1:16" ht="12.75" customHeight="1">
      <c r="A22" s="25"/>
      <c r="B22" s="25" t="s">
        <v>26</v>
      </c>
      <c r="C22" s="25" t="s">
        <v>22</v>
      </c>
      <c r="D22" s="25" t="s">
        <v>14</v>
      </c>
      <c r="E22" s="25"/>
      <c r="F22" s="174" t="s">
        <v>15</v>
      </c>
      <c r="G22" s="174" t="s">
        <v>16</v>
      </c>
      <c r="H22" s="174" t="s">
        <v>17</v>
      </c>
      <c r="I22" s="175"/>
      <c r="J22" s="174" t="s">
        <v>27</v>
      </c>
      <c r="K22" s="174" t="s">
        <v>28</v>
      </c>
      <c r="L22" s="174" t="s">
        <v>18</v>
      </c>
      <c r="M22" s="175"/>
      <c r="N22" s="25" t="s">
        <v>19</v>
      </c>
      <c r="O22" s="25" t="s">
        <v>20</v>
      </c>
      <c r="P22" s="25" t="s">
        <v>21</v>
      </c>
    </row>
    <row r="23" spans="1:16" ht="12.75" customHeight="1">
      <c r="A23" s="1" t="s">
        <v>93</v>
      </c>
      <c r="B23" s="197"/>
      <c r="C23" s="197"/>
      <c r="D23" s="197"/>
      <c r="E23" s="197"/>
      <c r="F23" s="198"/>
      <c r="G23" s="198"/>
      <c r="H23" s="198"/>
      <c r="I23" s="199"/>
      <c r="J23" s="198"/>
      <c r="K23" s="198"/>
      <c r="L23" s="198"/>
      <c r="M23" s="199"/>
      <c r="N23" s="197"/>
      <c r="O23" s="197"/>
      <c r="P23" s="197"/>
    </row>
    <row r="24" spans="1:16" ht="12.75" customHeight="1">
      <c r="A24" s="1" t="s">
        <v>91</v>
      </c>
      <c r="B24" s="200"/>
      <c r="C24" s="200"/>
      <c r="D24" s="197"/>
      <c r="E24" s="197"/>
      <c r="F24" s="198"/>
      <c r="G24" s="198"/>
      <c r="H24" s="198"/>
      <c r="I24" s="199"/>
      <c r="J24" s="198"/>
      <c r="K24" s="198"/>
      <c r="L24" s="198"/>
      <c r="M24" s="199"/>
      <c r="N24" s="197"/>
      <c r="O24" s="197"/>
      <c r="P24" s="197"/>
    </row>
    <row r="25" spans="1:16" ht="12.75" customHeight="1">
      <c r="A25" s="1" t="s">
        <v>92</v>
      </c>
      <c r="B25" s="197"/>
      <c r="C25" s="197"/>
      <c r="D25" s="197"/>
      <c r="E25" s="197"/>
      <c r="F25" s="198"/>
      <c r="G25" s="198"/>
      <c r="H25" s="198"/>
      <c r="I25" s="199"/>
      <c r="J25" s="198"/>
      <c r="K25" s="198"/>
      <c r="L25" s="198"/>
      <c r="M25" s="199"/>
      <c r="N25" s="197"/>
      <c r="O25" s="197"/>
      <c r="P25" s="197"/>
    </row>
    <row r="26" spans="1:16" ht="12.75" customHeight="1">
      <c r="A26" s="1"/>
      <c r="B26" s="201"/>
      <c r="C26" s="197"/>
      <c r="D26" s="197"/>
      <c r="E26" s="197"/>
      <c r="F26" s="198"/>
      <c r="G26" s="198"/>
      <c r="H26" s="197"/>
      <c r="I26" s="199"/>
      <c r="J26" s="198"/>
      <c r="K26" s="198"/>
      <c r="L26" s="198"/>
      <c r="M26" s="199"/>
      <c r="N26" s="197"/>
      <c r="O26" s="197"/>
      <c r="P26" s="198"/>
    </row>
    <row r="27" spans="1:16" ht="12.75" customHeight="1">
      <c r="A27" s="129" t="s">
        <v>69</v>
      </c>
      <c r="B27" s="197"/>
      <c r="C27" s="197"/>
      <c r="D27" s="197"/>
      <c r="E27" s="197"/>
      <c r="F27" s="198"/>
      <c r="G27" s="198"/>
      <c r="H27" s="198"/>
      <c r="I27" s="199"/>
      <c r="J27" s="198"/>
      <c r="K27" s="198"/>
      <c r="L27" s="199"/>
      <c r="M27" s="199"/>
      <c r="N27" s="197"/>
      <c r="O27" s="197"/>
      <c r="P27" s="197"/>
    </row>
    <row r="28" spans="1:16" ht="12.75" customHeight="1">
      <c r="A28" s="129"/>
      <c r="B28" s="197"/>
      <c r="C28" s="197"/>
      <c r="D28" s="197"/>
      <c r="E28" s="197"/>
      <c r="F28" s="198"/>
      <c r="G28" s="198"/>
      <c r="H28" s="198"/>
      <c r="I28" s="199"/>
      <c r="J28" s="202"/>
      <c r="K28" s="202"/>
      <c r="L28" s="199"/>
      <c r="M28" s="199"/>
      <c r="N28" s="197"/>
      <c r="O28" s="197"/>
      <c r="P28" s="203"/>
    </row>
  </sheetData>
  <mergeCells count="33"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F16:H16"/>
    <mergeCell ref="B18:D18"/>
    <mergeCell ref="F18:H18"/>
    <mergeCell ref="B17:D17"/>
    <mergeCell ref="B14:D14"/>
    <mergeCell ref="B15:D15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</mergeCells>
  <phoneticPr fontId="21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91</v>
      </c>
      <c r="B2" s="82"/>
      <c r="C2" s="82"/>
      <c r="D2" s="104">
        <v>2900.6190000000001</v>
      </c>
      <c r="E2" s="104"/>
      <c r="F2" s="104">
        <v>139176.29689999999</v>
      </c>
      <c r="G2" s="104">
        <v>113151.38280000001</v>
      </c>
      <c r="H2" s="104">
        <v>55694.985000000001</v>
      </c>
      <c r="I2" s="187">
        <v>57456.394500000002</v>
      </c>
      <c r="J2" s="104">
        <v>50.778300000000002</v>
      </c>
    </row>
    <row r="3" spans="1:10">
      <c r="A3" s="82" t="s">
        <v>92</v>
      </c>
      <c r="B3" s="82"/>
      <c r="C3" s="82"/>
      <c r="D3" s="104">
        <v>6654.4650000000001</v>
      </c>
      <c r="E3" s="104"/>
      <c r="F3" s="104">
        <v>350081.125</v>
      </c>
      <c r="G3" s="104">
        <v>284618.71879999997</v>
      </c>
      <c r="H3" s="104">
        <v>183341.2317</v>
      </c>
      <c r="I3" s="187">
        <v>101277.5</v>
      </c>
      <c r="J3" s="104">
        <v>35.583500000000001</v>
      </c>
    </row>
    <row r="4" spans="1:10">
      <c r="A4" s="82" t="s">
        <v>93</v>
      </c>
      <c r="B4" s="82"/>
      <c r="C4" s="82"/>
      <c r="D4" s="104">
        <v>9263.0580000000009</v>
      </c>
      <c r="E4" s="104"/>
      <c r="F4" s="104">
        <v>415178.21879999997</v>
      </c>
      <c r="G4" s="104">
        <v>337543.125</v>
      </c>
      <c r="H4" s="104">
        <v>225550.1072</v>
      </c>
      <c r="I4" s="187">
        <v>111993</v>
      </c>
      <c r="J4" s="104">
        <v>33.178800000000003</v>
      </c>
    </row>
    <row r="5" spans="1:10">
      <c r="A5" s="82" t="s">
        <v>90</v>
      </c>
      <c r="B5" s="82"/>
      <c r="C5" s="82"/>
      <c r="D5" s="104">
        <v>18818.142</v>
      </c>
      <c r="E5" s="104"/>
      <c r="F5" s="104">
        <v>904435.625</v>
      </c>
      <c r="G5" s="104">
        <v>735313.25</v>
      </c>
      <c r="H5" s="104">
        <v>464586.32390000002</v>
      </c>
      <c r="I5" s="187">
        <v>270726.90629999997</v>
      </c>
      <c r="J5" s="104">
        <v>36.817900000000002</v>
      </c>
    </row>
    <row r="6" spans="1:10">
      <c r="A6" s="82"/>
      <c r="B6" s="82"/>
      <c r="C6" s="82"/>
      <c r="D6" s="104"/>
      <c r="E6" s="104"/>
      <c r="F6" s="104"/>
      <c r="G6" s="104"/>
      <c r="H6" s="104"/>
      <c r="I6" s="187"/>
      <c r="J6" s="104"/>
    </row>
    <row r="7" spans="1:10">
      <c r="A7" s="82"/>
      <c r="B7" s="82"/>
      <c r="C7" s="82"/>
      <c r="D7" s="104"/>
      <c r="E7" s="104"/>
      <c r="F7" s="104"/>
      <c r="G7" s="104"/>
      <c r="H7" s="104"/>
      <c r="I7" s="187"/>
      <c r="J7" s="104"/>
    </row>
    <row r="8" spans="1:10">
      <c r="A8" s="82"/>
      <c r="B8" s="82"/>
      <c r="C8" s="82"/>
      <c r="D8" s="104"/>
      <c r="E8" s="104"/>
      <c r="F8" s="104"/>
      <c r="G8" s="104"/>
      <c r="H8" s="104"/>
      <c r="I8" s="104"/>
      <c r="J8" s="104"/>
    </row>
    <row r="9" spans="1:10">
      <c r="A9" s="82"/>
      <c r="B9" s="82"/>
      <c r="C9" s="82"/>
      <c r="D9" s="82"/>
      <c r="E9" s="82"/>
      <c r="F9" s="82"/>
      <c r="G9" s="82"/>
      <c r="H9" s="82"/>
      <c r="I9" s="136"/>
      <c r="J9" s="82"/>
    </row>
    <row r="10" spans="1:10" ht="14.4">
      <c r="A10" s="144"/>
      <c r="B10" s="82"/>
      <c r="C10" s="82"/>
      <c r="D10" s="82"/>
      <c r="E10" s="82"/>
      <c r="F10" s="82"/>
      <c r="G10" s="82"/>
      <c r="H10" s="82"/>
      <c r="I10" s="82"/>
      <c r="J10" s="82"/>
    </row>
    <row r="11" spans="1:10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spans="1:10" ht="14.4">
      <c r="A12" s="141"/>
      <c r="B12" s="82"/>
      <c r="C12" s="82"/>
      <c r="D12" s="82"/>
      <c r="E12" s="82"/>
      <c r="F12" s="82"/>
      <c r="G12" s="82"/>
      <c r="H12" s="82"/>
      <c r="I12" s="82"/>
      <c r="J12" s="82"/>
    </row>
    <row r="13" spans="1:10">
      <c r="A13" s="82"/>
      <c r="B13" s="82"/>
      <c r="C13" s="82"/>
      <c r="D13" s="82"/>
      <c r="E13" s="82"/>
      <c r="F13" s="82"/>
      <c r="G13" s="82"/>
      <c r="H13" s="82"/>
      <c r="I13" s="82"/>
      <c r="J13" s="82"/>
    </row>
    <row r="15" spans="1:10" ht="14.4">
      <c r="A15" s="121"/>
      <c r="B15" s="138"/>
      <c r="C15" s="121"/>
    </row>
    <row r="16" spans="1:10" ht="14.4">
      <c r="A16" s="121"/>
      <c r="B16" s="121"/>
      <c r="C16" s="137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5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91</v>
      </c>
      <c r="B2" s="82"/>
      <c r="C2" s="82"/>
      <c r="D2" s="184">
        <v>2878.8719999999998</v>
      </c>
      <c r="E2" s="184"/>
      <c r="F2" s="184">
        <v>133976.89060000001</v>
      </c>
      <c r="G2" s="185">
        <v>108924.3281</v>
      </c>
      <c r="H2" s="184">
        <v>63404.072699999997</v>
      </c>
      <c r="I2" s="185">
        <v>45520.257799999999</v>
      </c>
      <c r="J2" s="130">
        <v>41.790700000000001</v>
      </c>
    </row>
    <row r="3" spans="1:10">
      <c r="A3" s="82" t="s">
        <v>93</v>
      </c>
      <c r="B3" s="82"/>
      <c r="C3" s="82"/>
      <c r="D3" s="184">
        <v>3421.643</v>
      </c>
      <c r="E3" s="184"/>
      <c r="F3" s="184">
        <v>285278.46879999997</v>
      </c>
      <c r="G3" s="185">
        <v>231933.64060000001</v>
      </c>
      <c r="H3" s="184">
        <v>159733.4455</v>
      </c>
      <c r="I3" s="185">
        <v>72200.195300000007</v>
      </c>
      <c r="J3" s="130">
        <v>31.1296</v>
      </c>
    </row>
    <row r="4" spans="1:10">
      <c r="A4" s="82" t="s">
        <v>92</v>
      </c>
      <c r="B4" s="82"/>
      <c r="C4" s="82"/>
      <c r="D4" s="184">
        <v>11356.656999999999</v>
      </c>
      <c r="E4" s="184"/>
      <c r="F4" s="184">
        <v>642992.625</v>
      </c>
      <c r="G4" s="185">
        <v>523184.125</v>
      </c>
      <c r="H4" s="184">
        <v>321964.05589999998</v>
      </c>
      <c r="I4" s="185">
        <v>201220.0625</v>
      </c>
      <c r="J4" s="130">
        <v>38.460599999999999</v>
      </c>
    </row>
    <row r="5" spans="1:10">
      <c r="A5" s="82" t="s">
        <v>90</v>
      </c>
      <c r="B5" s="82"/>
      <c r="C5" s="82"/>
      <c r="D5" s="184">
        <v>17657.171999999999</v>
      </c>
      <c r="E5" s="184"/>
      <c r="F5" s="184">
        <v>1062248</v>
      </c>
      <c r="G5" s="185">
        <v>864042.0625</v>
      </c>
      <c r="H5" s="184">
        <v>545101.57409999997</v>
      </c>
      <c r="I5" s="185">
        <v>318940.53129999997</v>
      </c>
      <c r="J5" s="130">
        <v>36.912599999999998</v>
      </c>
    </row>
    <row r="6" spans="1:10">
      <c r="A6" s="82"/>
      <c r="B6" s="82"/>
      <c r="C6" s="82"/>
      <c r="D6" s="184"/>
      <c r="E6" s="184"/>
      <c r="F6" s="184"/>
      <c r="G6" s="185"/>
      <c r="H6" s="184"/>
      <c r="I6" s="185"/>
      <c r="J6" s="130"/>
    </row>
    <row r="7" spans="1:10">
      <c r="A7" s="82"/>
      <c r="B7" s="82"/>
      <c r="C7" s="82"/>
      <c r="D7" s="184"/>
      <c r="E7" s="184"/>
      <c r="F7" s="184"/>
      <c r="G7" s="185"/>
      <c r="H7" s="184"/>
      <c r="I7" s="185"/>
      <c r="J7" s="130"/>
    </row>
    <row r="8" spans="1:10">
      <c r="A8" s="82"/>
      <c r="B8" s="82"/>
      <c r="C8" s="82"/>
      <c r="D8" s="184"/>
      <c r="E8" s="184"/>
      <c r="F8" s="184"/>
      <c r="G8" s="185"/>
      <c r="H8" s="184"/>
      <c r="I8" s="185"/>
      <c r="J8" s="130"/>
    </row>
    <row r="9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 ht="14.4">
      <c r="A10" s="144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4.4">
      <c r="A11" s="144"/>
      <c r="B11" s="82"/>
      <c r="C11" s="82"/>
      <c r="D11" s="82"/>
      <c r="E11" s="82"/>
      <c r="F11" s="82"/>
      <c r="G11" s="82"/>
      <c r="H11" s="82"/>
      <c r="I11" s="82"/>
      <c r="J11" s="82"/>
    </row>
    <row r="12" spans="1:10" ht="14.4">
      <c r="A12" s="144"/>
      <c r="B12" s="141"/>
      <c r="C12" s="141"/>
      <c r="D12" s="82"/>
      <c r="E12" s="82"/>
      <c r="F12" s="82"/>
      <c r="G12" s="82"/>
      <c r="H12" s="82"/>
      <c r="I12" s="82"/>
      <c r="J12" s="82"/>
    </row>
    <row r="13" spans="1:10" ht="14.4">
      <c r="A13" s="144"/>
      <c r="B13" s="82"/>
      <c r="C13" s="82"/>
      <c r="D13" s="82"/>
      <c r="E13" s="82"/>
      <c r="F13" s="82"/>
      <c r="G13" s="82"/>
      <c r="H13" s="82"/>
      <c r="I13" s="82"/>
      <c r="J13" s="82"/>
    </row>
    <row r="14" spans="1:10" ht="14.4">
      <c r="E14" s="132"/>
    </row>
    <row r="17" spans="1:3">
      <c r="A17" s="121"/>
      <c r="B17" s="121"/>
      <c r="C17" s="121"/>
    </row>
    <row r="18" spans="1:3" ht="14.4">
      <c r="A18" s="144"/>
      <c r="B18" s="121"/>
      <c r="C18" s="121"/>
    </row>
    <row r="19" spans="1:3" ht="14.4">
      <c r="A19" s="141"/>
      <c r="B19" s="121"/>
      <c r="C19" s="121"/>
    </row>
    <row r="20" spans="1:3" ht="14.4">
      <c r="A20" s="144"/>
      <c r="B20" s="140"/>
      <c r="C20" s="121"/>
    </row>
    <row r="21" spans="1:3" ht="14.4">
      <c r="A21" s="144"/>
      <c r="B21" s="121"/>
      <c r="C21" s="121"/>
    </row>
    <row r="22" spans="1:3" ht="14.4">
      <c r="A22" s="144"/>
      <c r="B22" s="121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5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171" t="s">
        <v>85</v>
      </c>
      <c r="B1" s="171" t="s">
        <v>86</v>
      </c>
      <c r="C1" s="171" t="s">
        <v>87</v>
      </c>
      <c r="D1" s="171" t="s">
        <v>71</v>
      </c>
      <c r="E1" s="171" t="s">
        <v>88</v>
      </c>
      <c r="F1" s="171" t="s">
        <v>89</v>
      </c>
      <c r="G1" s="171" t="s">
        <v>72</v>
      </c>
      <c r="H1" s="171" t="s">
        <v>73</v>
      </c>
      <c r="I1" s="171" t="s">
        <v>74</v>
      </c>
      <c r="J1" s="82" t="s">
        <v>59</v>
      </c>
    </row>
    <row r="2" spans="1:10">
      <c r="A2" s="82" t="s">
        <v>93</v>
      </c>
      <c r="B2" s="82"/>
      <c r="C2" s="82"/>
      <c r="D2" s="104">
        <v>3674.24</v>
      </c>
      <c r="E2" s="104"/>
      <c r="F2" s="104">
        <v>167913.9063</v>
      </c>
      <c r="G2" s="187">
        <v>136515.3125</v>
      </c>
      <c r="H2" s="104">
        <v>95478.832800000004</v>
      </c>
      <c r="I2" s="187">
        <v>41036.488299999997</v>
      </c>
      <c r="J2" s="82">
        <v>30.059899999999999</v>
      </c>
    </row>
    <row r="3" spans="1:10">
      <c r="A3" s="82" t="s">
        <v>91</v>
      </c>
      <c r="B3" s="82"/>
      <c r="C3" s="82"/>
      <c r="D3" s="104">
        <v>2532.9169999999999</v>
      </c>
      <c r="E3" s="104"/>
      <c r="F3" s="104">
        <v>161700.10939999999</v>
      </c>
      <c r="G3" s="187">
        <v>132729.5</v>
      </c>
      <c r="H3" s="104">
        <v>63100.882599999997</v>
      </c>
      <c r="I3" s="187">
        <v>69628.617199999993</v>
      </c>
      <c r="J3" s="82">
        <v>52.459000000000003</v>
      </c>
    </row>
    <row r="4" spans="1:10">
      <c r="A4" s="82" t="s">
        <v>92</v>
      </c>
      <c r="B4" s="82"/>
      <c r="C4" s="82"/>
      <c r="D4" s="104">
        <v>9353.99</v>
      </c>
      <c r="E4" s="104"/>
      <c r="F4" s="104">
        <v>508029.34379999997</v>
      </c>
      <c r="G4" s="187">
        <v>413031.8125</v>
      </c>
      <c r="H4" s="104">
        <v>255324.8198</v>
      </c>
      <c r="I4" s="187">
        <v>157706.98439999999</v>
      </c>
      <c r="J4" s="82">
        <v>38.182699999999997</v>
      </c>
    </row>
    <row r="5" spans="1:10">
      <c r="A5" s="82" t="s">
        <v>90</v>
      </c>
      <c r="B5" s="82"/>
      <c r="C5" s="82"/>
      <c r="D5" s="104">
        <v>15561.147000000001</v>
      </c>
      <c r="E5" s="104"/>
      <c r="F5" s="104">
        <v>837643.3125</v>
      </c>
      <c r="G5" s="187">
        <v>682276.625</v>
      </c>
      <c r="H5" s="104">
        <v>413904.53519999998</v>
      </c>
      <c r="I5" s="187">
        <v>268372.09379999997</v>
      </c>
      <c r="J5" s="82">
        <v>39.334699999999998</v>
      </c>
    </row>
    <row r="6" spans="1:10">
      <c r="A6" s="82"/>
      <c r="B6" s="82"/>
      <c r="C6" s="82"/>
      <c r="D6" s="104"/>
      <c r="E6" s="104"/>
      <c r="F6" s="104"/>
      <c r="G6" s="187"/>
      <c r="H6" s="104"/>
      <c r="I6" s="186"/>
      <c r="J6" s="82"/>
    </row>
    <row r="7" spans="1:10">
      <c r="A7" s="82"/>
      <c r="B7" s="82"/>
      <c r="C7" s="82"/>
      <c r="D7" s="104"/>
      <c r="E7" s="104"/>
      <c r="F7" s="104"/>
      <c r="G7" s="187"/>
      <c r="H7" s="104"/>
      <c r="I7" s="187"/>
      <c r="J7" s="82"/>
    </row>
    <row r="8" spans="1:10">
      <c r="A8" s="82"/>
      <c r="B8" s="82"/>
      <c r="C8" s="82"/>
      <c r="D8" s="82"/>
      <c r="E8" s="82"/>
      <c r="F8" s="82"/>
      <c r="G8" s="82"/>
      <c r="H8" s="82"/>
      <c r="I8" s="121"/>
      <c r="J8" s="82"/>
    </row>
    <row r="9" spans="1:10">
      <c r="I9" s="134"/>
    </row>
    <row r="10" spans="1:10" ht="14.4">
      <c r="A10" s="144"/>
      <c r="C10" s="188"/>
      <c r="I10" s="134"/>
    </row>
    <row r="11" spans="1:10" ht="14.4">
      <c r="A11" s="141"/>
      <c r="C11" s="188"/>
    </row>
    <row r="12" spans="1:10" ht="14.4">
      <c r="A12" s="144"/>
      <c r="C12" s="173"/>
    </row>
    <row r="13" spans="1:10" ht="14.4">
      <c r="A13" s="144"/>
    </row>
    <row r="14" spans="1:10" ht="14.4">
      <c r="A14" s="144"/>
      <c r="B14" s="121"/>
      <c r="C14" s="137"/>
    </row>
    <row r="15" spans="1:10" ht="14.4">
      <c r="A15" s="137"/>
      <c r="B15" s="121"/>
      <c r="C15" s="121"/>
    </row>
    <row r="17" spans="1:3">
      <c r="A17" s="121"/>
      <c r="B17" s="121"/>
      <c r="C17" s="121"/>
    </row>
    <row r="18" spans="1:3" ht="14.4">
      <c r="A18" s="121"/>
      <c r="B18" s="137"/>
      <c r="C18" s="121"/>
    </row>
    <row r="19" spans="1:3" ht="14.4">
      <c r="A19" s="141"/>
      <c r="B19" s="141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5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93</v>
      </c>
      <c r="B2" s="82"/>
      <c r="C2" s="82"/>
      <c r="D2" s="82">
        <v>3591.2919999999999</v>
      </c>
      <c r="E2" s="82"/>
      <c r="F2" s="184">
        <v>229156.6875</v>
      </c>
      <c r="G2" s="184">
        <v>186306.26560000001</v>
      </c>
      <c r="H2" s="184">
        <v>127646.914</v>
      </c>
      <c r="I2" s="185">
        <v>58659.355499999998</v>
      </c>
      <c r="J2" s="82">
        <v>31.485399999999998</v>
      </c>
    </row>
    <row r="3" spans="1:10">
      <c r="A3" s="82" t="s">
        <v>91</v>
      </c>
      <c r="B3" s="82"/>
      <c r="C3" s="82"/>
      <c r="D3" s="82">
        <v>2711.3960000000002</v>
      </c>
      <c r="E3" s="82"/>
      <c r="F3" s="184">
        <v>169637.48439999999</v>
      </c>
      <c r="G3" s="184">
        <v>137916.625</v>
      </c>
      <c r="H3" s="184">
        <v>78472.0193</v>
      </c>
      <c r="I3" s="185">
        <v>59444.609400000001</v>
      </c>
      <c r="J3" s="82">
        <v>43.101799999999997</v>
      </c>
    </row>
    <row r="4" spans="1:10">
      <c r="A4" s="82" t="s">
        <v>92</v>
      </c>
      <c r="B4" s="82"/>
      <c r="C4" s="82"/>
      <c r="D4" s="82">
        <v>16238.300999999999</v>
      </c>
      <c r="E4" s="82"/>
      <c r="F4" s="184">
        <v>709837.6875</v>
      </c>
      <c r="G4" s="184">
        <v>578169.375</v>
      </c>
      <c r="H4" s="184">
        <v>384735.69799999997</v>
      </c>
      <c r="I4" s="185">
        <v>193433.70310000001</v>
      </c>
      <c r="J4" s="82">
        <v>33.456200000000003</v>
      </c>
    </row>
    <row r="5" spans="1:10">
      <c r="A5" s="82" t="s">
        <v>90</v>
      </c>
      <c r="B5" s="82"/>
      <c r="C5" s="82"/>
      <c r="D5" s="82">
        <v>22540.989000000001</v>
      </c>
      <c r="E5" s="82"/>
      <c r="F5" s="184">
        <v>1108631.875</v>
      </c>
      <c r="G5" s="184">
        <v>902392.3125</v>
      </c>
      <c r="H5" s="184">
        <v>590854.63130000001</v>
      </c>
      <c r="I5" s="185">
        <v>311537.65629999997</v>
      </c>
      <c r="J5" s="82">
        <v>34.523499999999999</v>
      </c>
    </row>
    <row r="6" spans="1:10">
      <c r="A6" s="82"/>
      <c r="B6" s="82"/>
      <c r="C6" s="82"/>
      <c r="D6" s="82"/>
      <c r="E6" s="82"/>
      <c r="F6" s="184"/>
      <c r="G6" s="184"/>
      <c r="H6" s="184"/>
      <c r="I6" s="185"/>
      <c r="J6" s="82"/>
    </row>
    <row r="7" spans="1:10">
      <c r="A7" s="82"/>
      <c r="B7" s="82"/>
      <c r="C7" s="82"/>
      <c r="D7" s="82"/>
      <c r="E7" s="82"/>
      <c r="F7" s="184"/>
      <c r="G7" s="184"/>
      <c r="H7" s="184"/>
      <c r="I7" s="185"/>
      <c r="J7" s="82"/>
    </row>
    <row r="14" spans="1:10" ht="14.4">
      <c r="A14" s="121"/>
      <c r="B14" s="138"/>
      <c r="C14" s="138"/>
    </row>
    <row r="15" spans="1:10" ht="14.4">
      <c r="A15" s="144"/>
    </row>
    <row r="16" spans="1:10" ht="14.4">
      <c r="A16" s="144"/>
    </row>
    <row r="17" spans="1:1" ht="14.4">
      <c r="A17" s="144"/>
    </row>
    <row r="18" spans="1:1" ht="14.4">
      <c r="A18" s="144"/>
    </row>
    <row r="19" spans="1:1" ht="14.4">
      <c r="A19" s="144"/>
    </row>
    <row r="20" spans="1:1" ht="14.4">
      <c r="A20" s="144"/>
    </row>
    <row r="21" spans="1:1" ht="14.4">
      <c r="A21" s="144"/>
    </row>
    <row r="22" spans="1:1" ht="14.4">
      <c r="A22" s="144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5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  <c r="K1" s="82"/>
    </row>
    <row r="2" spans="1:11">
      <c r="A2" s="82" t="s">
        <v>91</v>
      </c>
      <c r="B2" s="82"/>
      <c r="C2" s="82"/>
      <c r="D2" s="82">
        <v>2536.7399999999998</v>
      </c>
      <c r="E2" s="82"/>
      <c r="F2" s="104">
        <v>155977.51560000001</v>
      </c>
      <c r="G2" s="104">
        <v>126810.9219</v>
      </c>
      <c r="H2" s="104">
        <v>75868.705000000002</v>
      </c>
      <c r="I2" s="187">
        <v>50942.214800000002</v>
      </c>
      <c r="J2" s="82">
        <v>40.171700000000001</v>
      </c>
      <c r="K2" s="82"/>
    </row>
    <row r="3" spans="1:11">
      <c r="A3" s="82" t="s">
        <v>93</v>
      </c>
      <c r="B3" s="82"/>
      <c r="C3" s="82"/>
      <c r="D3" s="82">
        <v>4376.7420000000002</v>
      </c>
      <c r="E3" s="82"/>
      <c r="F3" s="104">
        <v>244825</v>
      </c>
      <c r="G3" s="104">
        <v>199044.7188</v>
      </c>
      <c r="H3" s="104">
        <v>136564.60560000001</v>
      </c>
      <c r="I3" s="187">
        <v>62480.113299999997</v>
      </c>
      <c r="J3" s="82">
        <v>31.389900000000001</v>
      </c>
      <c r="K3" s="82"/>
    </row>
    <row r="4" spans="1:11">
      <c r="A4" s="82" t="s">
        <v>92</v>
      </c>
      <c r="B4" s="82"/>
      <c r="C4" s="82"/>
      <c r="D4" s="82">
        <v>10376.978999999999</v>
      </c>
      <c r="E4" s="82"/>
      <c r="F4" s="104">
        <v>546293.125</v>
      </c>
      <c r="G4" s="104">
        <v>444952.1875</v>
      </c>
      <c r="H4" s="104">
        <v>273144.02919999999</v>
      </c>
      <c r="I4" s="187">
        <v>171808.17189999999</v>
      </c>
      <c r="J4" s="82">
        <v>38.612699999999997</v>
      </c>
      <c r="K4" s="82"/>
    </row>
    <row r="5" spans="1:11">
      <c r="A5" s="82" t="s">
        <v>90</v>
      </c>
      <c r="B5" s="82"/>
      <c r="C5" s="82"/>
      <c r="D5" s="82">
        <v>17290.460999999999</v>
      </c>
      <c r="E5" s="82"/>
      <c r="F5" s="104">
        <v>947095.625</v>
      </c>
      <c r="G5" s="104">
        <v>770807.8125</v>
      </c>
      <c r="H5" s="104">
        <v>485577.33980000002</v>
      </c>
      <c r="I5" s="187">
        <v>285230.5</v>
      </c>
      <c r="J5" s="82">
        <v>37.003999999999998</v>
      </c>
      <c r="K5" s="82"/>
    </row>
    <row r="6" spans="1:11">
      <c r="A6" s="82"/>
      <c r="B6" s="82"/>
      <c r="C6" s="82"/>
      <c r="D6" s="82"/>
      <c r="E6" s="82"/>
      <c r="F6" s="104"/>
      <c r="G6" s="104"/>
      <c r="H6" s="104"/>
      <c r="I6" s="187"/>
      <c r="J6" s="82"/>
      <c r="K6" s="82"/>
    </row>
    <row r="7" spans="1:11">
      <c r="A7" s="82"/>
      <c r="B7" s="82"/>
      <c r="C7" s="82"/>
      <c r="D7" s="82"/>
      <c r="E7" s="82"/>
      <c r="F7" s="104"/>
      <c r="G7" s="104"/>
      <c r="H7" s="104"/>
      <c r="I7" s="187"/>
      <c r="J7" s="82"/>
    </row>
    <row r="8" spans="1:11">
      <c r="F8" s="189"/>
      <c r="G8" s="189"/>
      <c r="H8" s="189"/>
      <c r="I8" s="190"/>
    </row>
    <row r="10" spans="1:11">
      <c r="A10" s="82"/>
    </row>
    <row r="11" spans="1:11">
      <c r="A11" s="82"/>
    </row>
    <row r="12" spans="1:11" ht="14.4">
      <c r="A12" s="144"/>
    </row>
    <row r="13" spans="1:11" ht="14.4">
      <c r="A13" s="144"/>
      <c r="B13" s="191"/>
      <c r="C13" s="173"/>
    </row>
    <row r="14" spans="1:11" ht="14.4">
      <c r="A14" s="141"/>
      <c r="C14" s="173"/>
    </row>
    <row r="15" spans="1:11" ht="14.4">
      <c r="A15" s="144"/>
      <c r="D15" s="12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5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93</v>
      </c>
      <c r="B2" s="82"/>
      <c r="C2" s="82"/>
      <c r="D2" s="82">
        <v>1651.41</v>
      </c>
      <c r="E2" s="82"/>
      <c r="F2" s="184">
        <v>82728.632800000007</v>
      </c>
      <c r="G2" s="184">
        <v>67259.007800000007</v>
      </c>
      <c r="H2" s="184">
        <v>43703.565499999997</v>
      </c>
      <c r="I2" s="185">
        <v>23555.445299999999</v>
      </c>
      <c r="J2" s="82">
        <v>35.021900000000002</v>
      </c>
    </row>
    <row r="3" spans="1:10">
      <c r="A3" s="82" t="s">
        <v>91</v>
      </c>
      <c r="B3" s="82"/>
      <c r="C3" s="82"/>
      <c r="D3" s="82">
        <v>1078.963</v>
      </c>
      <c r="E3" s="82"/>
      <c r="F3" s="184">
        <v>132703.9063</v>
      </c>
      <c r="G3" s="184">
        <v>107889.32030000001</v>
      </c>
      <c r="H3" s="184">
        <v>51796.127</v>
      </c>
      <c r="I3" s="185">
        <v>56093.191400000003</v>
      </c>
      <c r="J3" s="82">
        <v>51.991399999999999</v>
      </c>
    </row>
    <row r="4" spans="1:10">
      <c r="A4" s="82" t="s">
        <v>92</v>
      </c>
      <c r="B4" s="82"/>
      <c r="C4" s="82"/>
      <c r="D4" s="82">
        <v>19453.392</v>
      </c>
      <c r="E4" s="82"/>
      <c r="F4" s="184">
        <v>606616.5</v>
      </c>
      <c r="G4" s="184">
        <v>493184</v>
      </c>
      <c r="H4" s="184">
        <v>313396.38079999998</v>
      </c>
      <c r="I4" s="185">
        <v>179787.625</v>
      </c>
      <c r="J4" s="82">
        <v>36.4544</v>
      </c>
    </row>
    <row r="5" spans="1:10">
      <c r="A5" s="82" t="s">
        <v>90</v>
      </c>
      <c r="B5" s="82"/>
      <c r="C5" s="82"/>
      <c r="D5" s="82">
        <v>22183.764999999999</v>
      </c>
      <c r="E5" s="82"/>
      <c r="F5" s="184">
        <v>822049.0625</v>
      </c>
      <c r="G5" s="184">
        <v>668332.3125</v>
      </c>
      <c r="H5" s="184">
        <v>408896.07329999999</v>
      </c>
      <c r="I5" s="185">
        <v>259436.25</v>
      </c>
      <c r="J5" s="82">
        <v>38.818399999999997</v>
      </c>
    </row>
    <row r="6" spans="1:10">
      <c r="A6" s="82"/>
      <c r="B6" s="82"/>
      <c r="C6" s="82"/>
      <c r="D6" s="82"/>
      <c r="E6" s="82"/>
      <c r="F6" s="184"/>
      <c r="G6" s="184"/>
      <c r="H6" s="184"/>
      <c r="I6" s="185"/>
      <c r="J6" s="82"/>
    </row>
    <row r="7" spans="1:10">
      <c r="A7" s="82"/>
      <c r="B7" s="82"/>
      <c r="C7" s="82"/>
      <c r="D7" s="82"/>
      <c r="E7" s="82"/>
      <c r="F7" s="184"/>
      <c r="G7" s="184"/>
      <c r="H7" s="184"/>
      <c r="I7" s="185"/>
      <c r="J7" s="82"/>
    </row>
    <row r="8" spans="1:10">
      <c r="A8" s="82"/>
      <c r="B8" s="82"/>
      <c r="C8" s="82"/>
      <c r="D8" s="82"/>
      <c r="E8" s="82"/>
      <c r="F8" s="82"/>
      <c r="G8" s="82"/>
      <c r="H8" s="82"/>
      <c r="I8" s="130"/>
      <c r="J8" s="82"/>
    </row>
    <row r="9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 ht="14.4">
      <c r="A10" s="144"/>
    </row>
    <row r="11" spans="1:10" ht="14.4">
      <c r="A11" s="144"/>
      <c r="B11" s="173"/>
    </row>
    <row r="12" spans="1:10" ht="14.4">
      <c r="A12" s="144"/>
    </row>
    <row r="13" spans="1:10" ht="14.4">
      <c r="A13" s="144"/>
    </row>
    <row r="14" spans="1:10" ht="14.4">
      <c r="A14" s="144"/>
    </row>
    <row r="15" spans="1:10" ht="14.4">
      <c r="A15" s="144"/>
    </row>
    <row r="16" spans="1:10" ht="14.4">
      <c r="A16" s="144"/>
    </row>
    <row r="17" spans="1:2" ht="14.4">
      <c r="A17" s="144"/>
      <c r="B17" s="121"/>
    </row>
    <row r="18" spans="1:2" ht="14.4">
      <c r="A18" s="144"/>
    </row>
    <row r="19" spans="1:2" ht="14.4">
      <c r="A19" s="144"/>
    </row>
    <row r="20" spans="1:2" ht="14.4">
      <c r="A20" s="144"/>
    </row>
    <row r="21" spans="1:2" ht="14.4">
      <c r="A21" s="144"/>
    </row>
  </sheetData>
  <pageMargins left="0.7" right="0.7" top="0.75" bottom="0.75" header="0.3" footer="0.3"/>
  <pageSetup paperSize="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5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1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  <c r="K1" s="82"/>
    </row>
    <row r="2" spans="1:11">
      <c r="A2" s="104" t="s">
        <v>93</v>
      </c>
      <c r="B2" s="104"/>
      <c r="C2" s="104"/>
      <c r="D2" s="104">
        <v>6792.5159999999996</v>
      </c>
      <c r="E2" s="104"/>
      <c r="F2" s="104">
        <v>300922.90629999997</v>
      </c>
      <c r="G2" s="104">
        <v>244652.73439999999</v>
      </c>
      <c r="H2" s="104">
        <v>165077.99900000001</v>
      </c>
      <c r="I2" s="187">
        <v>79574.742199999993</v>
      </c>
      <c r="J2" s="82">
        <v>32.525500000000001</v>
      </c>
      <c r="K2" s="82"/>
    </row>
    <row r="3" spans="1:11">
      <c r="A3" s="104" t="s">
        <v>92</v>
      </c>
      <c r="B3" s="104"/>
      <c r="C3" s="104"/>
      <c r="D3" s="104">
        <v>8734.6020000000008</v>
      </c>
      <c r="E3" s="104"/>
      <c r="F3" s="104">
        <v>340887.875</v>
      </c>
      <c r="G3" s="104">
        <v>277144.625</v>
      </c>
      <c r="H3" s="104">
        <v>177444.7286</v>
      </c>
      <c r="I3" s="187">
        <v>99699.890599999999</v>
      </c>
      <c r="J3" s="82">
        <v>35.9739</v>
      </c>
      <c r="K3" s="82"/>
    </row>
    <row r="4" spans="1:11">
      <c r="A4" s="104" t="s">
        <v>91</v>
      </c>
      <c r="B4" s="104"/>
      <c r="C4" s="104"/>
      <c r="D4" s="104">
        <v>5698.1679999999997</v>
      </c>
      <c r="E4" s="104"/>
      <c r="F4" s="104">
        <v>361769.1875</v>
      </c>
      <c r="G4" s="104">
        <v>294121.25</v>
      </c>
      <c r="H4" s="104">
        <v>170963.13769999999</v>
      </c>
      <c r="I4" s="187">
        <v>123158.1094</v>
      </c>
      <c r="J4" s="82">
        <v>41.873199999999997</v>
      </c>
      <c r="K4" s="82"/>
    </row>
    <row r="5" spans="1:11">
      <c r="A5" s="104" t="s">
        <v>90</v>
      </c>
      <c r="B5" s="104"/>
      <c r="C5" s="104"/>
      <c r="D5" s="104">
        <v>21225.286</v>
      </c>
      <c r="E5" s="104"/>
      <c r="F5" s="104">
        <v>1003580</v>
      </c>
      <c r="G5" s="104">
        <v>815918.625</v>
      </c>
      <c r="H5" s="104">
        <v>513485.8653</v>
      </c>
      <c r="I5" s="187">
        <v>302432.75</v>
      </c>
      <c r="J5" s="82">
        <v>37.066499999999998</v>
      </c>
      <c r="K5" s="82"/>
    </row>
    <row r="6" spans="1:11">
      <c r="A6" s="104"/>
      <c r="B6" s="104"/>
      <c r="C6" s="104"/>
      <c r="D6" s="104"/>
      <c r="E6" s="104"/>
      <c r="F6" s="104"/>
      <c r="G6" s="104"/>
      <c r="H6" s="104"/>
      <c r="I6" s="187"/>
      <c r="J6" s="82"/>
      <c r="K6" s="82"/>
    </row>
    <row r="7" spans="1:11">
      <c r="A7" s="104"/>
      <c r="B7" s="104"/>
      <c r="C7" s="104"/>
      <c r="D7" s="104"/>
      <c r="E7" s="104"/>
      <c r="F7" s="104"/>
      <c r="G7" s="104"/>
      <c r="H7" s="104"/>
      <c r="I7" s="187"/>
      <c r="J7" s="82"/>
      <c r="K7" s="82"/>
    </row>
    <row r="8" spans="1:11">
      <c r="A8" s="104"/>
      <c r="B8" s="104"/>
      <c r="C8" s="104"/>
      <c r="D8" s="104"/>
      <c r="E8" s="104"/>
      <c r="F8" s="104"/>
      <c r="G8" s="104"/>
      <c r="H8" s="104"/>
      <c r="I8" s="131"/>
    </row>
    <row r="9" spans="1:11">
      <c r="D9" s="104"/>
      <c r="E9" s="104"/>
      <c r="F9" s="104"/>
      <c r="G9" s="104"/>
      <c r="H9" s="104"/>
      <c r="I9" s="104"/>
    </row>
    <row r="11" spans="1:11" ht="14.4">
      <c r="A11" s="144"/>
    </row>
    <row r="14" spans="1:11" ht="14.4">
      <c r="A14" s="141"/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5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93</v>
      </c>
      <c r="B2" s="82"/>
      <c r="C2" s="82"/>
      <c r="D2" s="82">
        <v>1716.424</v>
      </c>
      <c r="E2" s="82"/>
      <c r="F2" s="184">
        <v>129201.02340000001</v>
      </c>
      <c r="G2" s="184">
        <v>105041.4531</v>
      </c>
      <c r="H2" s="184">
        <v>72054.849799999996</v>
      </c>
      <c r="I2" s="185">
        <v>32986.601600000002</v>
      </c>
      <c r="J2" s="82">
        <v>31.403400000000001</v>
      </c>
    </row>
    <row r="3" spans="1:10">
      <c r="A3" s="82" t="s">
        <v>91</v>
      </c>
      <c r="B3" s="82"/>
      <c r="C3" s="82"/>
      <c r="D3" s="82">
        <v>1595.3710000000001</v>
      </c>
      <c r="E3" s="82"/>
      <c r="F3" s="184">
        <v>146895.64060000001</v>
      </c>
      <c r="G3" s="184">
        <v>119427.2969</v>
      </c>
      <c r="H3" s="184">
        <v>71165.717999999993</v>
      </c>
      <c r="I3" s="185">
        <v>48261.582000000002</v>
      </c>
      <c r="J3" s="82">
        <v>40.410800000000002</v>
      </c>
    </row>
    <row r="4" spans="1:10">
      <c r="A4" s="82" t="s">
        <v>92</v>
      </c>
      <c r="B4" s="82"/>
      <c r="C4" s="82"/>
      <c r="D4" s="82">
        <v>7830.4560000000001</v>
      </c>
      <c r="E4" s="82"/>
      <c r="F4" s="184">
        <v>403792.53129999997</v>
      </c>
      <c r="G4" s="184">
        <v>328286.625</v>
      </c>
      <c r="H4" s="184">
        <v>202830.17850000001</v>
      </c>
      <c r="I4" s="185">
        <v>125456.4531</v>
      </c>
      <c r="J4" s="82">
        <v>38.215499999999999</v>
      </c>
    </row>
    <row r="5" spans="1:10">
      <c r="A5" s="82" t="s">
        <v>90</v>
      </c>
      <c r="B5" s="82"/>
      <c r="C5" s="82"/>
      <c r="D5" s="82">
        <v>11142.251</v>
      </c>
      <c r="E5" s="82"/>
      <c r="F5" s="184">
        <v>679889.1875</v>
      </c>
      <c r="G5" s="184">
        <v>552755.375</v>
      </c>
      <c r="H5" s="184">
        <v>346050.7463</v>
      </c>
      <c r="I5" s="185">
        <v>206704.64060000001</v>
      </c>
      <c r="J5" s="82">
        <v>37.395299999999999</v>
      </c>
    </row>
    <row r="6" spans="1:10">
      <c r="A6" s="82"/>
      <c r="B6" s="82"/>
      <c r="C6" s="82"/>
      <c r="D6" s="82"/>
      <c r="E6" s="82"/>
      <c r="F6" s="184"/>
      <c r="G6" s="184"/>
      <c r="H6" s="184"/>
      <c r="I6" s="185"/>
      <c r="J6" s="82"/>
    </row>
    <row r="7" spans="1:10">
      <c r="A7" s="82"/>
      <c r="B7" s="82"/>
      <c r="C7" s="82"/>
      <c r="D7" s="82"/>
      <c r="E7" s="82"/>
      <c r="F7" s="184"/>
      <c r="G7" s="184"/>
      <c r="H7" s="184"/>
      <c r="I7" s="185"/>
      <c r="J7" s="82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4.4">
      <c r="A11" s="141"/>
      <c r="B11" s="82"/>
      <c r="C11" s="82"/>
      <c r="D11" s="82"/>
      <c r="E11" s="82"/>
      <c r="F11" s="82"/>
      <c r="G11" s="82"/>
      <c r="H11" s="82"/>
      <c r="I11" s="82"/>
      <c r="J11" s="82"/>
    </row>
    <row r="12" spans="1:10" ht="14.4">
      <c r="A12" s="144"/>
      <c r="B12" s="82"/>
      <c r="C12" s="82"/>
      <c r="D12" s="82"/>
      <c r="E12" s="82"/>
      <c r="F12" s="82"/>
      <c r="G12" s="82"/>
      <c r="H12" s="82"/>
      <c r="I12" s="82"/>
      <c r="J12" s="82"/>
    </row>
    <row r="16" spans="1:10" ht="14.4">
      <c r="B16" s="138"/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5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80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91</v>
      </c>
      <c r="B2" s="82"/>
      <c r="C2" s="82"/>
      <c r="D2" s="82">
        <v>2859.002</v>
      </c>
      <c r="E2" s="82"/>
      <c r="F2" s="184">
        <v>160034.1563</v>
      </c>
      <c r="G2" s="184">
        <v>130108.99219999999</v>
      </c>
      <c r="H2" s="195">
        <v>80018.233900000007</v>
      </c>
      <c r="I2" s="196">
        <v>50090.757799999999</v>
      </c>
      <c r="J2" s="82">
        <v>38.499000000000002</v>
      </c>
    </row>
    <row r="3" spans="1:10">
      <c r="A3" s="82" t="s">
        <v>93</v>
      </c>
      <c r="B3" s="82"/>
      <c r="C3" s="82"/>
      <c r="D3" s="82">
        <v>3807.9789999999998</v>
      </c>
      <c r="E3" s="82"/>
      <c r="F3" s="184">
        <v>268917.84379999997</v>
      </c>
      <c r="G3" s="184">
        <v>218632.375</v>
      </c>
      <c r="H3" s="195">
        <v>140599.52410000001</v>
      </c>
      <c r="I3" s="196">
        <v>78032.859400000001</v>
      </c>
      <c r="J3" s="82">
        <v>35.691299999999998</v>
      </c>
    </row>
    <row r="4" spans="1:10">
      <c r="A4" s="82" t="s">
        <v>92</v>
      </c>
      <c r="B4" s="82"/>
      <c r="C4" s="82"/>
      <c r="D4" s="82">
        <v>12147.487999999999</v>
      </c>
      <c r="E4" s="82"/>
      <c r="F4" s="184">
        <v>532533.375</v>
      </c>
      <c r="G4" s="184">
        <v>432953.90629999997</v>
      </c>
      <c r="H4" s="195">
        <v>270501.88150000002</v>
      </c>
      <c r="I4" s="196">
        <v>162452.01560000001</v>
      </c>
      <c r="J4" s="82">
        <v>37.521700000000003</v>
      </c>
    </row>
    <row r="5" spans="1:10">
      <c r="A5" s="82" t="s">
        <v>90</v>
      </c>
      <c r="B5" s="82"/>
      <c r="C5" s="82"/>
      <c r="D5" s="82">
        <v>18814.469000000001</v>
      </c>
      <c r="E5" s="82"/>
      <c r="F5" s="184">
        <v>961485.375</v>
      </c>
      <c r="G5" s="184">
        <v>781695.25</v>
      </c>
      <c r="H5" s="195">
        <v>491119.63949999999</v>
      </c>
      <c r="I5" s="196">
        <v>290575.625</v>
      </c>
      <c r="J5" s="82">
        <v>37.172400000000003</v>
      </c>
    </row>
    <row r="6" spans="1:10">
      <c r="A6" s="82"/>
      <c r="B6" s="82"/>
      <c r="C6" s="82"/>
      <c r="D6" s="82"/>
      <c r="E6" s="82"/>
      <c r="F6" s="184"/>
      <c r="G6" s="184"/>
      <c r="H6" s="195"/>
      <c r="I6" s="196"/>
      <c r="J6" s="82"/>
    </row>
    <row r="7" spans="1:10">
      <c r="A7" s="82"/>
      <c r="B7" s="82"/>
      <c r="C7" s="82"/>
      <c r="D7" s="82"/>
      <c r="E7" s="82"/>
      <c r="F7" s="184"/>
      <c r="G7" s="184"/>
      <c r="H7" s="195"/>
      <c r="I7" s="196"/>
      <c r="J7" s="82"/>
    </row>
    <row r="8" spans="1:10">
      <c r="A8" s="82"/>
      <c r="B8" s="82"/>
      <c r="C8" s="82"/>
      <c r="D8" s="82"/>
      <c r="E8" s="82"/>
      <c r="F8" s="82"/>
      <c r="G8" s="82"/>
      <c r="H8" s="104"/>
      <c r="I8" s="104"/>
      <c r="J8" s="82"/>
    </row>
    <row r="9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4.4">
      <c r="A11" s="141"/>
      <c r="B11" s="82"/>
      <c r="C11" s="82"/>
      <c r="D11" s="82"/>
      <c r="E11" s="82"/>
      <c r="F11" s="82"/>
      <c r="G11" s="82"/>
      <c r="H11" s="82"/>
      <c r="I11" s="82"/>
      <c r="J11" s="82"/>
    </row>
    <row r="12" spans="1:10" ht="14.4">
      <c r="A12" s="144"/>
      <c r="B12" s="82"/>
      <c r="C12" s="82"/>
      <c r="D12" s="82"/>
      <c r="E12" s="82"/>
      <c r="F12" s="82"/>
      <c r="G12" s="82"/>
      <c r="H12" s="82"/>
      <c r="I12" s="82"/>
      <c r="J12" s="82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5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93</v>
      </c>
      <c r="B2" s="82"/>
      <c r="C2" s="82"/>
      <c r="D2" s="104">
        <v>4823.3770000000004</v>
      </c>
      <c r="E2" s="104"/>
      <c r="F2" s="104">
        <v>281551.6875</v>
      </c>
      <c r="G2" s="104">
        <v>229388.14060000001</v>
      </c>
      <c r="H2" s="104">
        <v>152620.61780000001</v>
      </c>
      <c r="I2" s="187">
        <v>76767.523400000005</v>
      </c>
      <c r="J2" s="104">
        <v>33.466200000000001</v>
      </c>
    </row>
    <row r="3" spans="1:10">
      <c r="A3" s="82" t="s">
        <v>91</v>
      </c>
      <c r="B3" s="82"/>
      <c r="C3" s="82"/>
      <c r="D3" s="104">
        <v>14483.217000000001</v>
      </c>
      <c r="E3" s="104"/>
      <c r="F3" s="104">
        <v>228401.79689999999</v>
      </c>
      <c r="G3" s="104">
        <v>185692.51560000001</v>
      </c>
      <c r="H3" s="104">
        <v>92910.677800000005</v>
      </c>
      <c r="I3" s="187">
        <v>92781.843800000002</v>
      </c>
      <c r="J3" s="104">
        <v>49.965299999999999</v>
      </c>
    </row>
    <row r="4" spans="1:10">
      <c r="A4" s="82" t="s">
        <v>92</v>
      </c>
      <c r="B4" s="82"/>
      <c r="C4" s="82"/>
      <c r="D4" s="104">
        <v>8160.1890000000003</v>
      </c>
      <c r="E4" s="104"/>
      <c r="F4" s="104">
        <v>502792.0625</v>
      </c>
      <c r="G4" s="104">
        <v>408773.90629999997</v>
      </c>
      <c r="H4" s="104">
        <v>249593.24119999999</v>
      </c>
      <c r="I4" s="187">
        <v>159180.67189999999</v>
      </c>
      <c r="J4" s="104">
        <v>38.941000000000003</v>
      </c>
    </row>
    <row r="5" spans="1:10">
      <c r="A5" s="82" t="s">
        <v>90</v>
      </c>
      <c r="B5" s="82"/>
      <c r="C5" s="82"/>
      <c r="D5" s="104">
        <v>27466.782999999999</v>
      </c>
      <c r="E5" s="104"/>
      <c r="F5" s="104">
        <v>1012745.5625</v>
      </c>
      <c r="G5" s="104">
        <v>823854.5625</v>
      </c>
      <c r="H5" s="104">
        <v>495124.5368</v>
      </c>
      <c r="I5" s="187">
        <v>328730.03129999997</v>
      </c>
      <c r="J5" s="104">
        <v>39.901400000000002</v>
      </c>
    </row>
    <row r="6" spans="1:10">
      <c r="A6" s="82"/>
      <c r="B6" s="82"/>
      <c r="C6" s="82"/>
      <c r="D6" s="104"/>
      <c r="E6" s="104"/>
      <c r="F6" s="104"/>
      <c r="G6" s="104"/>
      <c r="H6" s="104"/>
      <c r="I6" s="187"/>
      <c r="J6" s="104"/>
    </row>
    <row r="7" spans="1:10">
      <c r="A7" s="82"/>
      <c r="B7" s="82"/>
      <c r="C7" s="82"/>
      <c r="D7" s="104"/>
      <c r="E7" s="104"/>
      <c r="F7" s="104"/>
      <c r="G7" s="104"/>
      <c r="H7" s="104"/>
      <c r="I7" s="187"/>
      <c r="J7" s="104"/>
    </row>
    <row r="8" spans="1:10">
      <c r="A8" s="82"/>
      <c r="B8" s="82"/>
      <c r="C8" s="82"/>
      <c r="D8" s="104"/>
      <c r="E8" s="104"/>
      <c r="F8" s="104"/>
      <c r="G8" s="104"/>
      <c r="H8" s="104"/>
      <c r="I8" s="104"/>
      <c r="J8" s="104"/>
    </row>
    <row r="9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4.4">
      <c r="A11" s="144"/>
      <c r="B11" s="82"/>
      <c r="C11" s="82"/>
      <c r="D11" s="82"/>
      <c r="E11" s="82"/>
      <c r="F11" s="82"/>
      <c r="G11" s="82"/>
      <c r="H11" s="82"/>
      <c r="I11" s="82"/>
      <c r="J11" s="82"/>
    </row>
    <row r="12" spans="1:10" ht="14.4">
      <c r="A12" s="144"/>
      <c r="B12" s="82"/>
      <c r="C12" s="82"/>
      <c r="D12" s="82"/>
      <c r="E12" s="82"/>
      <c r="F12" s="82"/>
      <c r="G12" s="82"/>
      <c r="H12" s="82"/>
      <c r="I12" s="82"/>
      <c r="J12" s="82"/>
    </row>
    <row r="13" spans="1:10" ht="14.4">
      <c r="A13" s="144"/>
      <c r="B13" s="82"/>
      <c r="C13" s="82"/>
      <c r="D13" s="82"/>
      <c r="E13" s="82"/>
      <c r="F13" s="82"/>
      <c r="G13" s="82"/>
      <c r="H13" s="82"/>
      <c r="I13" s="82"/>
      <c r="J13" s="82"/>
    </row>
    <row r="14" spans="1:10" ht="14.4">
      <c r="A14" s="144"/>
      <c r="B14" s="82"/>
      <c r="C14" s="82"/>
      <c r="D14" s="82"/>
      <c r="E14" s="82"/>
      <c r="F14" s="82"/>
      <c r="G14" s="82"/>
      <c r="H14" s="82"/>
      <c r="I14" s="82"/>
      <c r="J14" s="82"/>
    </row>
    <row r="15" spans="1:10" ht="14.4">
      <c r="A15" s="144"/>
      <c r="B15" s="141"/>
      <c r="C15" s="82"/>
      <c r="D15" s="82"/>
      <c r="E15" s="82"/>
      <c r="F15" s="82"/>
      <c r="G15" s="82"/>
      <c r="H15" s="82"/>
      <c r="I15" s="82"/>
      <c r="J15" s="82"/>
    </row>
    <row r="16" spans="1:10" ht="14.4">
      <c r="A16" s="144"/>
      <c r="B16" s="139"/>
      <c r="C16" s="82"/>
      <c r="D16" s="82"/>
      <c r="E16" s="82"/>
      <c r="F16" s="82"/>
      <c r="G16" s="82"/>
      <c r="H16" s="82"/>
      <c r="I16" s="82"/>
      <c r="J16" s="82"/>
    </row>
    <row r="17" spans="1:10" ht="14.4">
      <c r="A17" s="144"/>
      <c r="B17" s="139"/>
      <c r="C17" s="82"/>
      <c r="D17" s="82"/>
      <c r="E17" s="82"/>
      <c r="F17" s="82"/>
      <c r="G17" s="82"/>
      <c r="H17" s="82"/>
      <c r="I17" s="82"/>
      <c r="J17" s="82"/>
    </row>
    <row r="18" spans="1:10" ht="14.4">
      <c r="A18" s="144"/>
      <c r="B18" s="82"/>
      <c r="C18" s="82"/>
      <c r="D18" s="82"/>
      <c r="E18" s="82"/>
      <c r="F18" s="82"/>
      <c r="G18" s="82"/>
      <c r="H18" s="82"/>
      <c r="I18" s="82"/>
      <c r="J18" s="82"/>
    </row>
    <row r="22" spans="1:10" ht="14.4">
      <c r="A22" s="144"/>
    </row>
    <row r="23" spans="1:10" ht="14.4">
      <c r="A23" s="144"/>
    </row>
    <row r="24" spans="1:10" ht="14.4">
      <c r="A24" s="144"/>
    </row>
    <row r="25" spans="1:10" ht="14.4">
      <c r="A25" s="144"/>
    </row>
    <row r="26" spans="1:10" ht="14.4">
      <c r="A26" s="144"/>
    </row>
    <row r="27" spans="1:10" ht="14.4">
      <c r="A27" s="144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5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s="82" t="s">
        <v>85</v>
      </c>
      <c r="B1" s="82" t="s">
        <v>86</v>
      </c>
      <c r="C1" s="82" t="s">
        <v>87</v>
      </c>
      <c r="D1" s="82" t="s">
        <v>71</v>
      </c>
      <c r="E1" s="82" t="s">
        <v>88</v>
      </c>
      <c r="F1" s="82" t="s">
        <v>89</v>
      </c>
      <c r="G1" s="82" t="s">
        <v>72</v>
      </c>
      <c r="H1" s="82" t="s">
        <v>73</v>
      </c>
      <c r="I1" s="82" t="s">
        <v>74</v>
      </c>
      <c r="J1" s="82" t="s">
        <v>59</v>
      </c>
    </row>
    <row r="2" spans="1:10">
      <c r="A2" s="82" t="s">
        <v>93</v>
      </c>
      <c r="B2" s="82"/>
      <c r="C2" s="82"/>
      <c r="D2" s="82">
        <v>1561.4880000000001</v>
      </c>
      <c r="E2" s="82"/>
      <c r="F2" s="82">
        <v>89613.25</v>
      </c>
      <c r="G2" s="82">
        <v>72856.328099999999</v>
      </c>
      <c r="H2" s="82">
        <v>48524.803399999997</v>
      </c>
      <c r="I2" s="82">
        <v>24331.527300000002</v>
      </c>
      <c r="J2" s="82">
        <v>33.396500000000003</v>
      </c>
    </row>
    <row r="3" spans="1:10">
      <c r="A3" s="82" t="s">
        <v>91</v>
      </c>
      <c r="B3" s="82"/>
      <c r="C3" s="82"/>
      <c r="D3" s="82">
        <v>3013.45</v>
      </c>
      <c r="E3" s="82"/>
      <c r="F3" s="82">
        <v>155359.4063</v>
      </c>
      <c r="G3" s="82">
        <v>126308.4219</v>
      </c>
      <c r="H3" s="82">
        <v>70125.514999999999</v>
      </c>
      <c r="I3" s="82">
        <v>56182.906300000002</v>
      </c>
      <c r="J3" s="82">
        <v>44.480699999999999</v>
      </c>
    </row>
    <row r="4" spans="1:10">
      <c r="A4" s="82" t="s">
        <v>92</v>
      </c>
      <c r="B4" s="82"/>
      <c r="C4" s="82"/>
      <c r="D4" s="82">
        <v>8262.9629999999997</v>
      </c>
      <c r="E4" s="82"/>
      <c r="F4" s="82">
        <v>461467</v>
      </c>
      <c r="G4" s="82">
        <v>375176.40629999997</v>
      </c>
      <c r="H4" s="82">
        <v>229512.7641</v>
      </c>
      <c r="I4" s="82">
        <v>145663.64060000001</v>
      </c>
      <c r="J4" s="82">
        <v>38.825299999999999</v>
      </c>
    </row>
    <row r="5" spans="1:10">
      <c r="A5" s="82" t="s">
        <v>90</v>
      </c>
      <c r="B5" s="82"/>
      <c r="C5" s="82"/>
      <c r="D5" s="82">
        <v>12837.901</v>
      </c>
      <c r="E5" s="82"/>
      <c r="F5" s="82">
        <v>706439.6875</v>
      </c>
      <c r="G5" s="82">
        <v>574341.125</v>
      </c>
      <c r="H5" s="82">
        <v>348163.08250000002</v>
      </c>
      <c r="I5" s="82">
        <v>226178.0625</v>
      </c>
      <c r="J5" s="82">
        <v>39.380400000000002</v>
      </c>
    </row>
    <row r="6" spans="1:10">
      <c r="A6" s="82"/>
      <c r="B6" s="82"/>
      <c r="C6" s="82"/>
      <c r="D6" s="82"/>
      <c r="E6" s="82"/>
      <c r="F6" s="82"/>
      <c r="G6" s="82"/>
      <c r="H6" s="82"/>
      <c r="I6" s="82"/>
      <c r="J6" s="82"/>
    </row>
    <row r="7" spans="1:10">
      <c r="A7" s="82"/>
      <c r="B7" s="82"/>
      <c r="C7" s="82"/>
      <c r="D7" s="82"/>
      <c r="E7" s="82"/>
      <c r="F7" s="82"/>
      <c r="G7" s="82"/>
      <c r="H7" s="82"/>
      <c r="I7" s="82"/>
      <c r="J7" s="82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spans="1:10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spans="1:10" ht="14.4">
      <c r="A12" s="144"/>
      <c r="B12" s="82"/>
      <c r="C12" s="82"/>
      <c r="D12" s="82"/>
      <c r="E12" s="82"/>
      <c r="F12" s="82"/>
      <c r="G12" s="82"/>
      <c r="H12" s="82"/>
      <c r="I12" s="82"/>
      <c r="J12" s="82"/>
    </row>
    <row r="13" spans="1:10" ht="14.4">
      <c r="A13" s="144"/>
      <c r="B13" s="82"/>
      <c r="C13" s="82"/>
      <c r="D13" s="82"/>
      <c r="E13" s="82"/>
      <c r="F13" s="82"/>
      <c r="G13" s="82"/>
      <c r="H13" s="82"/>
      <c r="I13" s="82"/>
      <c r="J13" s="82"/>
    </row>
    <row r="14" spans="1:10" ht="14.4">
      <c r="A14" s="144"/>
      <c r="B14" s="82"/>
      <c r="C14" s="82"/>
      <c r="D14" s="82"/>
      <c r="E14" s="82"/>
      <c r="F14" s="82"/>
      <c r="G14" s="82"/>
      <c r="H14" s="172"/>
      <c r="I14" s="82"/>
      <c r="J14" s="82"/>
    </row>
    <row r="15" spans="1:10" ht="14.4">
      <c r="A15" s="144"/>
      <c r="B15" s="82"/>
      <c r="C15" s="82"/>
      <c r="D15" s="82"/>
      <c r="E15" s="82"/>
      <c r="F15" s="82"/>
      <c r="G15" s="82"/>
      <c r="H15" s="82"/>
      <c r="I15" s="82"/>
      <c r="J15" s="82"/>
    </row>
    <row r="16" spans="1:10">
      <c r="A16" s="82"/>
      <c r="B16" s="82"/>
      <c r="C16" s="82"/>
      <c r="D16" s="82"/>
      <c r="E16" s="82"/>
      <c r="F16" s="82"/>
      <c r="G16" s="82"/>
      <c r="H16" s="82"/>
      <c r="I16" s="82"/>
      <c r="J16" s="82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5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85</v>
      </c>
      <c r="B1" t="s">
        <v>86</v>
      </c>
      <c r="C1" t="s">
        <v>87</v>
      </c>
      <c r="D1" t="s">
        <v>71</v>
      </c>
      <c r="E1" t="s">
        <v>88</v>
      </c>
      <c r="F1" t="s">
        <v>89</v>
      </c>
      <c r="G1" t="s">
        <v>72</v>
      </c>
      <c r="H1" t="s">
        <v>73</v>
      </c>
      <c r="I1" t="s">
        <v>74</v>
      </c>
      <c r="J1" t="s">
        <v>59</v>
      </c>
    </row>
    <row r="2" spans="1:10">
      <c r="A2" t="s">
        <v>93</v>
      </c>
      <c r="D2">
        <v>1827.325</v>
      </c>
      <c r="F2">
        <v>128932.96090000001</v>
      </c>
      <c r="G2">
        <v>104823.53909999999</v>
      </c>
      <c r="H2">
        <v>69578.6636</v>
      </c>
      <c r="I2" s="82">
        <v>35244.875</v>
      </c>
      <c r="J2">
        <v>33.622999999999998</v>
      </c>
    </row>
    <row r="3" spans="1:10">
      <c r="A3" t="s">
        <v>91</v>
      </c>
      <c r="D3">
        <v>2414.5749999999998</v>
      </c>
      <c r="F3">
        <v>99657.8125</v>
      </c>
      <c r="G3">
        <v>81022.640599999999</v>
      </c>
      <c r="H3">
        <v>42589.999799999998</v>
      </c>
      <c r="I3" s="82">
        <v>38432.640599999999</v>
      </c>
      <c r="J3">
        <v>47.434399999999997</v>
      </c>
    </row>
    <row r="4" spans="1:10">
      <c r="A4" t="s">
        <v>92</v>
      </c>
      <c r="D4">
        <v>7331.9830000000002</v>
      </c>
      <c r="F4">
        <v>471638.3125</v>
      </c>
      <c r="G4">
        <v>383445.71879999997</v>
      </c>
      <c r="H4">
        <v>237736.38329999999</v>
      </c>
      <c r="I4" s="82">
        <v>145709.3438</v>
      </c>
      <c r="J4">
        <v>37.999899999999997</v>
      </c>
    </row>
    <row r="5" spans="1:10">
      <c r="A5" t="s">
        <v>90</v>
      </c>
      <c r="D5">
        <v>11573.883</v>
      </c>
      <c r="F5">
        <v>700229.0625</v>
      </c>
      <c r="G5">
        <v>569291.9375</v>
      </c>
      <c r="H5">
        <v>349905.04670000001</v>
      </c>
      <c r="I5" s="82">
        <v>219386.85939999999</v>
      </c>
      <c r="J5">
        <v>38.536700000000003</v>
      </c>
    </row>
    <row r="6" spans="1:10">
      <c r="I6" s="82"/>
    </row>
    <row r="7" spans="1:10">
      <c r="I7" s="82"/>
    </row>
    <row r="8" spans="1:10">
      <c r="I8" s="104"/>
    </row>
    <row r="11" spans="1:10">
      <c r="A11" s="121"/>
      <c r="B11" s="121"/>
      <c r="C11" s="121"/>
    </row>
    <row r="12" spans="1:10">
      <c r="A12" s="121"/>
      <c r="B12" s="121"/>
      <c r="C12" s="121"/>
    </row>
    <row r="13" spans="1:10">
      <c r="A13" s="121"/>
      <c r="B13" s="121"/>
      <c r="C13" s="121"/>
    </row>
    <row r="14" spans="1:10">
      <c r="B14" s="121"/>
      <c r="C14" s="121"/>
    </row>
    <row r="15" spans="1:10">
      <c r="A15" s="169"/>
    </row>
    <row r="18" spans="1:2">
      <c r="A18" s="121"/>
      <c r="B18" s="121"/>
    </row>
    <row r="19" spans="1:2">
      <c r="A19" s="121"/>
      <c r="B19" s="121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B10" sqref="B10"/>
    </sheetView>
  </sheetViews>
  <sheetFormatPr defaultRowHeight="13.2"/>
  <cols>
    <col min="1" max="1" width="25.21875" customWidth="1"/>
    <col min="2" max="2" width="116.6640625" customWidth="1"/>
  </cols>
  <sheetData>
    <row r="1" spans="1:2" ht="19.2" customHeight="1">
      <c r="A1" s="83" t="s">
        <v>102</v>
      </c>
      <c r="B1" s="207" t="s">
        <v>116</v>
      </c>
    </row>
    <row r="2" spans="1:2" ht="26.4">
      <c r="B2" s="207" t="s">
        <v>123</v>
      </c>
    </row>
    <row r="3" spans="1:2">
      <c r="B3" s="207" t="s">
        <v>111</v>
      </c>
    </row>
    <row r="4" spans="1:2">
      <c r="B4" s="207" t="s">
        <v>103</v>
      </c>
    </row>
    <row r="5" spans="1:2">
      <c r="B5" s="207" t="s">
        <v>104</v>
      </c>
    </row>
    <row r="6" spans="1:2">
      <c r="B6" s="207" t="s">
        <v>105</v>
      </c>
    </row>
    <row r="7" spans="1:2">
      <c r="B7" s="207" t="s">
        <v>106</v>
      </c>
    </row>
    <row r="8" spans="1:2" ht="23.4" customHeight="1">
      <c r="B8" s="207" t="s">
        <v>113</v>
      </c>
    </row>
    <row r="9" spans="1:2" ht="26.4">
      <c r="B9" s="207" t="s">
        <v>136</v>
      </c>
    </row>
    <row r="10" spans="1:2" ht="14.4" customHeight="1">
      <c r="B10" s="207" t="s">
        <v>114</v>
      </c>
    </row>
    <row r="11" spans="1:2">
      <c r="B11" s="207" t="s">
        <v>109</v>
      </c>
    </row>
    <row r="12" spans="1:2">
      <c r="B12" s="207" t="s">
        <v>110</v>
      </c>
    </row>
    <row r="13" spans="1:2">
      <c r="B13" s="207" t="s">
        <v>120</v>
      </c>
    </row>
    <row r="14" spans="1:2">
      <c r="B14" s="207" t="s">
        <v>119</v>
      </c>
    </row>
    <row r="15" spans="1:2">
      <c r="B15" s="207"/>
    </row>
    <row r="16" spans="1:2" ht="26.4">
      <c r="B16" s="207" t="s">
        <v>112</v>
      </c>
    </row>
    <row r="17" spans="1:2">
      <c r="B17" s="207"/>
    </row>
    <row r="18" spans="1:2">
      <c r="B18" s="207"/>
    </row>
    <row r="19" spans="1:2">
      <c r="B19" s="207"/>
    </row>
    <row r="20" spans="1:2">
      <c r="B20" s="207"/>
    </row>
    <row r="21" spans="1:2">
      <c r="B21" s="207"/>
    </row>
    <row r="22" spans="1:2">
      <c r="B22" s="207"/>
    </row>
    <row r="23" spans="1:2">
      <c r="A23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PAWEŁ</vt:lpstr>
      <vt:lpstr>KAMIL</vt:lpstr>
      <vt:lpstr>KASIA K</vt:lpstr>
      <vt:lpstr>02</vt:lpstr>
      <vt:lpstr>DH</vt:lpstr>
      <vt:lpstr>REALIZACJE</vt:lpstr>
      <vt:lpstr>WYPŁATY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Regulamin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2024-04-04T08:59:36Z</cp:lastPrinted>
  <dcterms:created xsi:type="dcterms:W3CDTF">2009-01-30T23:10:02Z</dcterms:created>
  <dcterms:modified xsi:type="dcterms:W3CDTF">2026-01-05T09:54:48Z</dcterms:modified>
</cp:coreProperties>
</file>