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11760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G34" i="1" l="1"/>
  <c r="C53" i="1" l="1"/>
  <c r="D35" i="1"/>
  <c r="G35" i="1" s="1"/>
  <c r="D36" i="1"/>
  <c r="G36" i="1" s="1"/>
  <c r="D37" i="1"/>
  <c r="G37" i="1" s="1"/>
  <c r="D38" i="1"/>
  <c r="G38" i="1" s="1"/>
  <c r="D39" i="1"/>
  <c r="G39" i="1" s="1"/>
  <c r="D40" i="1"/>
  <c r="D41" i="1"/>
  <c r="G41" i="1" s="1"/>
  <c r="D43" i="1"/>
  <c r="G43" i="1" s="1"/>
  <c r="D44" i="1"/>
  <c r="G44" i="1" s="1"/>
  <c r="D45" i="1"/>
  <c r="I45" i="1" s="1"/>
  <c r="D46" i="1"/>
  <c r="I46" i="1" s="1"/>
  <c r="D47" i="1"/>
  <c r="I47" i="1" s="1"/>
  <c r="D48" i="1"/>
  <c r="I48" i="1" s="1"/>
  <c r="D34" i="1"/>
  <c r="H16" i="1"/>
  <c r="H17" i="1"/>
  <c r="H18" i="1"/>
  <c r="H19" i="1"/>
  <c r="H15" i="1"/>
  <c r="L53" i="1"/>
  <c r="K53" i="1"/>
  <c r="H53" i="1"/>
  <c r="E53" i="1"/>
  <c r="B53" i="1"/>
  <c r="F48" i="1"/>
  <c r="F47" i="1"/>
  <c r="F46" i="1"/>
  <c r="F45" i="1"/>
  <c r="F44" i="1"/>
  <c r="F43" i="1"/>
  <c r="F41" i="1"/>
  <c r="F40" i="1"/>
  <c r="G40" i="1"/>
  <c r="F39" i="1"/>
  <c r="F38" i="1"/>
  <c r="F37" i="1"/>
  <c r="F36" i="1"/>
  <c r="F35" i="1"/>
  <c r="F34" i="1"/>
  <c r="L23" i="1"/>
  <c r="K23" i="1"/>
  <c r="I23" i="1"/>
  <c r="E23" i="1"/>
  <c r="B23" i="1"/>
  <c r="F19" i="1"/>
  <c r="F18" i="1"/>
  <c r="F17" i="1"/>
  <c r="F16" i="1"/>
  <c r="J16" i="1" s="1"/>
  <c r="M16" i="1" s="1"/>
  <c r="O16" i="1" s="1"/>
  <c r="F15" i="1"/>
  <c r="F14" i="1"/>
  <c r="J14" i="1" s="1"/>
  <c r="M14" i="1" s="1"/>
  <c r="F12" i="1"/>
  <c r="J12" i="1" s="1"/>
  <c r="M12" i="1" s="1"/>
  <c r="O12" i="1" s="1"/>
  <c r="F11" i="1"/>
  <c r="J11" i="1" s="1"/>
  <c r="M11" i="1" s="1"/>
  <c r="O11" i="1" s="1"/>
  <c r="F10" i="1"/>
  <c r="J10" i="1" s="1"/>
  <c r="M10" i="1" s="1"/>
  <c r="O10" i="1" s="1"/>
  <c r="F9" i="1"/>
  <c r="J9" i="1" s="1"/>
  <c r="M9" i="1" s="1"/>
  <c r="O9" i="1" s="1"/>
  <c r="F8" i="1"/>
  <c r="J8" i="1" s="1"/>
  <c r="M8" i="1" s="1"/>
  <c r="O8" i="1" s="1"/>
  <c r="F7" i="1"/>
  <c r="J7" i="1" s="1"/>
  <c r="M7" i="1" s="1"/>
  <c r="O7" i="1" s="1"/>
  <c r="F6" i="1"/>
  <c r="J6" i="1" s="1"/>
  <c r="M6" i="1" s="1"/>
  <c r="O6" i="1" s="1"/>
  <c r="F5" i="1"/>
  <c r="J5" i="1" s="1"/>
  <c r="G48" i="1" l="1"/>
  <c r="J48" i="1" s="1"/>
  <c r="M48" i="1" s="1"/>
  <c r="J35" i="1"/>
  <c r="M35" i="1" s="1"/>
  <c r="N35" i="1" s="1"/>
  <c r="J18" i="1"/>
  <c r="M18" i="1" s="1"/>
  <c r="O18" i="1" s="1"/>
  <c r="H23" i="1"/>
  <c r="I44" i="1"/>
  <c r="J44" i="1" s="1"/>
  <c r="M44" i="1" s="1"/>
  <c r="J43" i="1"/>
  <c r="M43" i="1" s="1"/>
  <c r="N43" i="1" s="1"/>
  <c r="G46" i="1"/>
  <c r="J46" i="1" s="1"/>
  <c r="M46" i="1" s="1"/>
  <c r="J37" i="1"/>
  <c r="M37" i="1" s="1"/>
  <c r="N37" i="1" s="1"/>
  <c r="J17" i="1"/>
  <c r="M17" i="1" s="1"/>
  <c r="O17" i="1" s="1"/>
  <c r="J36" i="1"/>
  <c r="M36" i="1" s="1"/>
  <c r="N36" i="1" s="1"/>
  <c r="J19" i="1"/>
  <c r="M19" i="1" s="1"/>
  <c r="O19" i="1" s="1"/>
  <c r="J41" i="1"/>
  <c r="M41" i="1" s="1"/>
  <c r="N41" i="1" s="1"/>
  <c r="J15" i="1"/>
  <c r="M15" i="1" s="1"/>
  <c r="O15" i="1" s="1"/>
  <c r="G45" i="1"/>
  <c r="J45" i="1" s="1"/>
  <c r="M45" i="1" s="1"/>
  <c r="N45" i="1" s="1"/>
  <c r="G47" i="1"/>
  <c r="J47" i="1" s="1"/>
  <c r="M47" i="1" s="1"/>
  <c r="J34" i="1"/>
  <c r="M34" i="1" s="1"/>
  <c r="J39" i="1"/>
  <c r="M39" i="1" s="1"/>
  <c r="N39" i="1" s="1"/>
  <c r="J40" i="1"/>
  <c r="M40" i="1" s="1"/>
  <c r="N40" i="1" s="1"/>
  <c r="M5" i="1"/>
  <c r="O14" i="1"/>
  <c r="D53" i="1"/>
  <c r="D54" i="1" s="1"/>
  <c r="D55" i="1" s="1"/>
  <c r="J38" i="1"/>
  <c r="M38" i="1" s="1"/>
  <c r="N38" i="1" s="1"/>
  <c r="F53" i="1"/>
  <c r="F23" i="1"/>
  <c r="N47" i="1" l="1"/>
  <c r="O47" i="1" s="1"/>
  <c r="N46" i="1"/>
  <c r="P46" i="1" s="1"/>
  <c r="O40" i="1"/>
  <c r="P40" i="1"/>
  <c r="O41" i="1"/>
  <c r="P41" i="1"/>
  <c r="N34" i="1"/>
  <c r="O37" i="1"/>
  <c r="P37" i="1"/>
  <c r="O35" i="1"/>
  <c r="P35" i="1"/>
  <c r="O38" i="1"/>
  <c r="P38" i="1"/>
  <c r="O39" i="1"/>
  <c r="P39" i="1"/>
  <c r="O43" i="1"/>
  <c r="P43" i="1"/>
  <c r="O36" i="1"/>
  <c r="P36" i="1"/>
  <c r="O45" i="1"/>
  <c r="P45" i="1"/>
  <c r="O46" i="1"/>
  <c r="I53" i="1"/>
  <c r="I54" i="1" s="1"/>
  <c r="M49" i="1"/>
  <c r="N44" i="1"/>
  <c r="G53" i="1"/>
  <c r="G54" i="1" s="1"/>
  <c r="M20" i="1"/>
  <c r="J23" i="1"/>
  <c r="N48" i="1"/>
  <c r="J53" i="1"/>
  <c r="M53" i="1"/>
  <c r="M42" i="1"/>
  <c r="M23" i="1"/>
  <c r="M13" i="1"/>
  <c r="O5" i="1"/>
  <c r="P47" i="1" l="1"/>
  <c r="N50" i="1"/>
  <c r="P34" i="1"/>
  <c r="O34" i="1"/>
  <c r="O48" i="1"/>
  <c r="P48" i="1"/>
  <c r="O44" i="1"/>
  <c r="P44" i="1"/>
  <c r="J54" i="1"/>
  <c r="N23" i="1"/>
  <c r="O23" i="1" s="1"/>
  <c r="N53" i="1"/>
  <c r="N55" i="1" s="1"/>
  <c r="M55" i="1"/>
  <c r="O50" i="1" l="1"/>
  <c r="P50" i="1"/>
  <c r="O53" i="1"/>
  <c r="O55" i="1" s="1"/>
</calcChain>
</file>

<file path=xl/comments1.xml><?xml version="1.0" encoding="utf-8"?>
<comments xmlns="http://schemas.openxmlformats.org/spreadsheetml/2006/main">
  <authors>
    <author>mareko</author>
  </authors>
  <commentList>
    <comment ref="F14" authorId="0">
      <text>
        <r>
          <rPr>
            <sz val="9"/>
            <color indexed="81"/>
            <rFont val="Tahoma"/>
            <family val="2"/>
            <charset val="238"/>
          </rPr>
          <t>max 40% podstawy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17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18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19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L36" authorId="0">
      <text>
        <r>
          <rPr>
            <sz val="9"/>
            <color indexed="81"/>
            <rFont val="Tahoma"/>
            <family val="2"/>
            <charset val="238"/>
          </rPr>
          <t>Jubileusz 10-cio lecia</t>
        </r>
      </text>
    </comment>
    <comment ref="F43" authorId="0">
      <text>
        <r>
          <rPr>
            <sz val="9"/>
            <color indexed="81"/>
            <rFont val="Tahoma"/>
            <family val="2"/>
            <charset val="238"/>
          </rPr>
          <t>max 40% podstawy</t>
        </r>
      </text>
    </comment>
    <comment ref="G43" authorId="0">
      <text>
        <r>
          <rPr>
            <sz val="9"/>
            <color indexed="81"/>
            <rFont val="Tahoma"/>
            <family val="2"/>
            <charset val="238"/>
          </rPr>
          <t>max 40% podstawy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G44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G45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G46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47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G47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F48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  <comment ref="G48" authorId="0">
      <text>
        <r>
          <rPr>
            <sz val="9"/>
            <color indexed="81"/>
            <rFont val="Tahoma"/>
            <family val="2"/>
            <charset val="238"/>
          </rPr>
          <t>max 50% podstawy</t>
        </r>
      </text>
    </comment>
  </commentList>
</comments>
</file>

<file path=xl/sharedStrings.xml><?xml version="1.0" encoding="utf-8"?>
<sst xmlns="http://schemas.openxmlformats.org/spreadsheetml/2006/main" count="72" uniqueCount="38">
  <si>
    <t>Symulacja wynagodzeñ pod warunkiem wypracowania planu sprzedaży</t>
  </si>
  <si>
    <t>Nowa</t>
  </si>
  <si>
    <t>podstawa</t>
  </si>
  <si>
    <t>Dodatek funkc.</t>
  </si>
  <si>
    <t>Premia mies</t>
  </si>
  <si>
    <t>Prem. mies.</t>
  </si>
  <si>
    <t>Prem, kwart</t>
  </si>
  <si>
    <t>Na rok</t>
  </si>
  <si>
    <t>Wczasy</t>
  </si>
  <si>
    <t>Inne</t>
  </si>
  <si>
    <t>Razem</t>
  </si>
  <si>
    <t>Wzrost roczny o:</t>
  </si>
  <si>
    <t>Wzrost mies. o:</t>
  </si>
  <si>
    <t>Paweł</t>
  </si>
  <si>
    <t>Kacper</t>
  </si>
  <si>
    <t>Janek</t>
  </si>
  <si>
    <t>Basia</t>
  </si>
  <si>
    <t>Agata</t>
  </si>
  <si>
    <t>Kasia K</t>
  </si>
  <si>
    <t>Kamil</t>
  </si>
  <si>
    <t>Piotrek</t>
  </si>
  <si>
    <t>Krzysiek Sz.</t>
  </si>
  <si>
    <t>Łukasz</t>
  </si>
  <si>
    <t>Bartek</t>
  </si>
  <si>
    <t>Tomek</t>
  </si>
  <si>
    <t>% pr.kw</t>
  </si>
  <si>
    <t>Wskaźnik</t>
  </si>
  <si>
    <t>Brutto</t>
  </si>
  <si>
    <t>ZUS pracod</t>
  </si>
  <si>
    <t>RAZEM</t>
  </si>
  <si>
    <t>Wzrost o</t>
  </si>
  <si>
    <t>WYNAGRODZENIA OBOWIAYUJACE</t>
  </si>
  <si>
    <t>śr. na mies.</t>
  </si>
  <si>
    <t>Mirek</t>
  </si>
  <si>
    <t>Agnieszka</t>
  </si>
  <si>
    <t>Podwyżka</t>
  </si>
  <si>
    <t>Średnio na prac.</t>
  </si>
  <si>
    <t>% wzrostu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</si>
</sst>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8"/>
      <name val="Arial CE"/>
      <charset val="238"/>
    </font>
    <font>
      <sz val="10"/>
      <color theme="0" tint="-0.499984740745262"/>
      <name val="Arial CE"/>
      <charset val="238"/>
    </font>
    <font>
      <b/>
      <sz val="10"/>
      <color indexed="10"/>
      <name val="Arial CE"/>
      <charset val="238"/>
    </font>
    <font>
      <b/>
      <sz val="10"/>
      <color indexed="55"/>
      <name val="Arial CE"/>
      <charset val="238"/>
    </font>
    <font>
      <b/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  <xf numFmtId="4" fontId="6" fillId="0" borderId="0" xfId="0" applyNumberFormat="1" applyFont="1"/>
    <xf numFmtId="4" fontId="7" fillId="0" borderId="0" xfId="0" applyNumberFormat="1" applyFont="1"/>
    <xf numFmtId="10" fontId="0" fillId="0" borderId="0" xfId="0" applyNumberFormat="1"/>
    <xf numFmtId="4" fontId="8" fillId="0" borderId="0" xfId="0" applyNumberFormat="1" applyFont="1"/>
    <xf numFmtId="4" fontId="0" fillId="0" borderId="0" xfId="0" applyNumberFormat="1" applyFill="1"/>
    <xf numFmtId="4" fontId="0" fillId="0" borderId="0" xfId="0" applyNumberFormat="1" applyFill="1" applyBorder="1"/>
    <xf numFmtId="0" fontId="0" fillId="0" borderId="0" xfId="0" applyFill="1" applyBorder="1"/>
    <xf numFmtId="4" fontId="1" fillId="0" borderId="0" xfId="0" applyNumberFormat="1" applyFont="1" applyFill="1" applyBorder="1"/>
    <xf numFmtId="0" fontId="6" fillId="0" borderId="0" xfId="0" applyFont="1"/>
    <xf numFmtId="9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4" fontId="0" fillId="0" borderId="0" xfId="0" applyNumberFormat="1" applyFont="1" applyAlignment="1">
      <alignment horizontal="center"/>
    </xf>
    <xf numFmtId="4" fontId="4" fillId="0" borderId="0" xfId="0" applyNumberFormat="1" applyFont="1"/>
    <xf numFmtId="4" fontId="9" fillId="0" borderId="0" xfId="0" applyNumberFormat="1" applyFont="1"/>
    <xf numFmtId="4" fontId="3" fillId="0" borderId="0" xfId="0" applyNumberFormat="1" applyFont="1"/>
    <xf numFmtId="2" fontId="0" fillId="0" borderId="0" xfId="0" applyNumberFormat="1" applyFill="1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4" fontId="0" fillId="2" borderId="0" xfId="0" applyNumberFormat="1" applyFill="1"/>
    <xf numFmtId="0" fontId="3" fillId="2" borderId="0" xfId="0" applyFont="1" applyFill="1" applyAlignment="1">
      <alignment horizontal="center"/>
    </xf>
    <xf numFmtId="4" fontId="0" fillId="2" borderId="0" xfId="0" applyNumberFormat="1" applyFill="1" applyBorder="1"/>
    <xf numFmtId="4" fontId="0" fillId="2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  <xf numFmtId="4" fontId="1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abSelected="1" topLeftCell="A31" workbookViewId="0">
      <selection activeCell="D50" sqref="D50"/>
    </sheetView>
  </sheetViews>
  <sheetFormatPr defaultRowHeight="15" x14ac:dyDescent="0.25"/>
  <cols>
    <col min="1" max="1" width="14.7109375" customWidth="1"/>
    <col min="2" max="3" width="10.140625" customWidth="1"/>
    <col min="4" max="4" width="10.5703125" customWidth="1"/>
    <col min="5" max="5" width="12.7109375" customWidth="1"/>
    <col min="6" max="6" width="12.85546875" customWidth="1"/>
    <col min="7" max="8" width="12.28515625" customWidth="1"/>
    <col min="9" max="9" width="11.85546875" customWidth="1"/>
    <col min="10" max="10" width="11.7109375" customWidth="1"/>
    <col min="11" max="11" width="10.85546875" customWidth="1"/>
    <col min="12" max="12" width="13" customWidth="1"/>
    <col min="13" max="13" width="12.140625" customWidth="1"/>
    <col min="14" max="14" width="13.28515625" customWidth="1"/>
    <col min="15" max="15" width="12.42578125" customWidth="1"/>
    <col min="16" max="16" width="12.28515625" customWidth="1"/>
  </cols>
  <sheetData>
    <row r="1" spans="1:19" x14ac:dyDescent="0.25">
      <c r="M1" s="32"/>
      <c r="N1" s="32"/>
    </row>
    <row r="2" spans="1:19" x14ac:dyDescent="0.25">
      <c r="A2" s="1" t="s">
        <v>31</v>
      </c>
      <c r="D2" s="2"/>
      <c r="E2" s="2"/>
      <c r="F2" s="2"/>
      <c r="G2" s="2"/>
      <c r="H2" s="2"/>
      <c r="I2" s="2"/>
      <c r="M2" s="32"/>
      <c r="N2" s="32"/>
    </row>
    <row r="3" spans="1:19" x14ac:dyDescent="0.25">
      <c r="B3" s="3" t="s">
        <v>2</v>
      </c>
      <c r="C3" s="3"/>
      <c r="D3" s="3"/>
      <c r="E3" s="4" t="s">
        <v>3</v>
      </c>
      <c r="F3" s="4" t="s">
        <v>4</v>
      </c>
      <c r="G3" s="4"/>
      <c r="H3" s="4" t="s">
        <v>6</v>
      </c>
      <c r="I3" s="4"/>
      <c r="J3" s="5" t="s">
        <v>7</v>
      </c>
      <c r="K3" s="4" t="s">
        <v>8</v>
      </c>
      <c r="L3" s="4" t="s">
        <v>9</v>
      </c>
      <c r="M3" s="4" t="s">
        <v>10</v>
      </c>
      <c r="N3" s="4"/>
      <c r="O3" t="s">
        <v>32</v>
      </c>
    </row>
    <row r="4" spans="1:19" x14ac:dyDescent="0.25">
      <c r="B4" s="3"/>
      <c r="C4" s="3"/>
      <c r="D4" s="3"/>
      <c r="E4" s="4"/>
      <c r="F4" s="4"/>
      <c r="G4" s="4"/>
      <c r="H4" s="4"/>
      <c r="I4" s="4"/>
      <c r="J4" s="5"/>
      <c r="K4" s="4"/>
      <c r="L4" s="4"/>
      <c r="M4" s="4"/>
    </row>
    <row r="5" spans="1:19" x14ac:dyDescent="0.25">
      <c r="A5" s="24" t="s">
        <v>34</v>
      </c>
      <c r="B5" s="6">
        <v>4700</v>
      </c>
      <c r="C5" s="6"/>
      <c r="D5" s="6"/>
      <c r="E5" s="6"/>
      <c r="F5" s="6">
        <f t="shared" ref="F5:F11" si="0">B5*10%</f>
        <v>470</v>
      </c>
      <c r="G5" s="6"/>
      <c r="H5" s="6"/>
      <c r="I5" s="6"/>
      <c r="J5" s="7">
        <f>12*(B5+F5)</f>
        <v>62040</v>
      </c>
      <c r="K5" s="6">
        <v>1100</v>
      </c>
      <c r="L5" s="6"/>
      <c r="M5" s="9">
        <f t="shared" ref="M5:M12" si="1">SUM(J5:L5)</f>
        <v>63140</v>
      </c>
      <c r="N5" s="8"/>
      <c r="O5" s="6">
        <f>M5/12</f>
        <v>5261.666666666667</v>
      </c>
      <c r="P5" s="4"/>
    </row>
    <row r="6" spans="1:19" x14ac:dyDescent="0.25">
      <c r="A6" t="s">
        <v>13</v>
      </c>
      <c r="B6" s="6">
        <v>4000</v>
      </c>
      <c r="C6" s="6"/>
      <c r="D6" s="6"/>
      <c r="E6" s="6">
        <v>500</v>
      </c>
      <c r="F6" s="6">
        <f>B6*10%</f>
        <v>400</v>
      </c>
      <c r="G6" s="6"/>
      <c r="H6" s="6"/>
      <c r="I6" s="6"/>
      <c r="J6" s="7">
        <f>12*(B6+E6+F6)</f>
        <v>58800</v>
      </c>
      <c r="K6" s="6">
        <v>1100</v>
      </c>
      <c r="L6" s="6"/>
      <c r="M6" s="9">
        <f t="shared" si="1"/>
        <v>59900</v>
      </c>
      <c r="N6" s="8"/>
      <c r="O6" s="6">
        <f t="shared" ref="O6:O19" si="2">M6/12</f>
        <v>4991.666666666667</v>
      </c>
    </row>
    <row r="7" spans="1:19" x14ac:dyDescent="0.25">
      <c r="A7" t="s">
        <v>14</v>
      </c>
      <c r="B7" s="6">
        <v>3400</v>
      </c>
      <c r="C7" s="6"/>
      <c r="D7" s="6"/>
      <c r="E7" s="6"/>
      <c r="F7" s="6">
        <f>B7*10%</f>
        <v>340</v>
      </c>
      <c r="G7" s="6"/>
      <c r="H7" s="6"/>
      <c r="I7" s="6"/>
      <c r="J7" s="7">
        <f>12*(B7+F7)</f>
        <v>44880</v>
      </c>
      <c r="K7" s="6">
        <v>1100</v>
      </c>
      <c r="L7" s="6"/>
      <c r="M7" s="9">
        <f t="shared" si="1"/>
        <v>45980</v>
      </c>
      <c r="N7" s="8"/>
      <c r="O7" s="6">
        <f t="shared" si="2"/>
        <v>3831.6666666666665</v>
      </c>
      <c r="P7" s="2"/>
      <c r="Q7" s="2"/>
    </row>
    <row r="8" spans="1:19" x14ac:dyDescent="0.25">
      <c r="A8" t="s">
        <v>15</v>
      </c>
      <c r="B8" s="6">
        <v>2950</v>
      </c>
      <c r="C8" s="6"/>
      <c r="D8" s="6"/>
      <c r="E8" s="6"/>
      <c r="F8" s="6">
        <f>B8*10%</f>
        <v>295</v>
      </c>
      <c r="G8" s="6"/>
      <c r="H8" s="6"/>
      <c r="I8" s="6"/>
      <c r="J8" s="7">
        <f>12*(B8+F8)</f>
        <v>38940</v>
      </c>
      <c r="K8" s="6">
        <v>1100</v>
      </c>
      <c r="L8" s="6"/>
      <c r="M8" s="9">
        <f t="shared" si="1"/>
        <v>40040</v>
      </c>
      <c r="N8" s="8"/>
      <c r="O8" s="6">
        <f t="shared" si="2"/>
        <v>3336.6666666666665</v>
      </c>
      <c r="P8" s="6"/>
      <c r="Q8" s="10"/>
      <c r="R8" s="6"/>
      <c r="S8" s="6"/>
    </row>
    <row r="9" spans="1:19" x14ac:dyDescent="0.25">
      <c r="A9" t="s">
        <v>16</v>
      </c>
      <c r="B9" s="6">
        <v>4300</v>
      </c>
      <c r="C9" s="6"/>
      <c r="D9" s="6"/>
      <c r="E9" s="6">
        <v>500</v>
      </c>
      <c r="F9" s="6">
        <f>B9*10%</f>
        <v>430</v>
      </c>
      <c r="G9" s="6"/>
      <c r="H9" s="6"/>
      <c r="I9" s="6"/>
      <c r="J9" s="7">
        <f>12*(B9+E9+F9)</f>
        <v>62760</v>
      </c>
      <c r="K9" s="6">
        <v>1100</v>
      </c>
      <c r="L9" s="6"/>
      <c r="M9" s="9">
        <f t="shared" si="1"/>
        <v>63860</v>
      </c>
      <c r="N9" s="8"/>
      <c r="O9" s="6">
        <f t="shared" si="2"/>
        <v>5321.666666666667</v>
      </c>
      <c r="P9" s="6"/>
      <c r="Q9" s="10"/>
      <c r="R9" s="6"/>
      <c r="S9" s="6"/>
    </row>
    <row r="10" spans="1:19" x14ac:dyDescent="0.25">
      <c r="A10" t="s">
        <v>17</v>
      </c>
      <c r="B10" s="6">
        <v>2800</v>
      </c>
      <c r="C10" s="6"/>
      <c r="D10" s="6"/>
      <c r="E10" s="6"/>
      <c r="F10" s="6">
        <f>B10*10%</f>
        <v>280</v>
      </c>
      <c r="G10" s="6"/>
      <c r="H10" s="6"/>
      <c r="I10" s="6"/>
      <c r="J10" s="7">
        <f>12*(B10+F10)</f>
        <v>36960</v>
      </c>
      <c r="K10" s="6">
        <v>1100</v>
      </c>
      <c r="L10" s="6"/>
      <c r="M10" s="9">
        <f t="shared" si="1"/>
        <v>38060</v>
      </c>
      <c r="N10" s="8"/>
      <c r="O10" s="6">
        <f t="shared" si="2"/>
        <v>3171.6666666666665</v>
      </c>
      <c r="P10" s="6"/>
      <c r="Q10" s="10"/>
      <c r="R10" s="6"/>
      <c r="S10" s="6"/>
    </row>
    <row r="11" spans="1:19" x14ac:dyDescent="0.25">
      <c r="A11" t="s">
        <v>18</v>
      </c>
      <c r="B11" s="6">
        <v>2700</v>
      </c>
      <c r="C11" s="6"/>
      <c r="D11" s="6"/>
      <c r="E11" s="6"/>
      <c r="F11" s="6">
        <f t="shared" si="0"/>
        <v>270</v>
      </c>
      <c r="G11" s="6"/>
      <c r="H11" s="6"/>
      <c r="I11" s="6"/>
      <c r="J11" s="7">
        <f t="shared" ref="J11:J12" si="3">12*(B11+F11)</f>
        <v>35640</v>
      </c>
      <c r="K11" s="6">
        <v>1100</v>
      </c>
      <c r="L11" s="6"/>
      <c r="M11" s="9">
        <f t="shared" si="1"/>
        <v>36740</v>
      </c>
      <c r="N11" s="8"/>
      <c r="O11" s="6">
        <f t="shared" si="2"/>
        <v>3061.6666666666665</v>
      </c>
      <c r="P11" s="6"/>
      <c r="Q11" s="10"/>
      <c r="R11" s="6"/>
      <c r="S11" s="6"/>
    </row>
    <row r="12" spans="1:19" x14ac:dyDescent="0.25">
      <c r="A12" t="s">
        <v>19</v>
      </c>
      <c r="B12" s="6">
        <v>2200</v>
      </c>
      <c r="C12" s="6"/>
      <c r="D12" s="6"/>
      <c r="E12" s="6"/>
      <c r="F12" s="6">
        <f>B12*10%</f>
        <v>220</v>
      </c>
      <c r="G12" s="6"/>
      <c r="H12" s="6"/>
      <c r="I12" s="6"/>
      <c r="J12" s="7">
        <f t="shared" si="3"/>
        <v>29040</v>
      </c>
      <c r="K12" s="6">
        <v>1100</v>
      </c>
      <c r="L12" s="6"/>
      <c r="M12" s="9">
        <f t="shared" si="1"/>
        <v>30140</v>
      </c>
      <c r="N12" s="8"/>
      <c r="O12" s="6">
        <f t="shared" si="2"/>
        <v>2511.6666666666665</v>
      </c>
      <c r="P12" s="6"/>
      <c r="Q12" s="10"/>
      <c r="R12" s="6"/>
      <c r="S12" s="6"/>
    </row>
    <row r="13" spans="1:19" x14ac:dyDescent="0.25">
      <c r="B13" s="6"/>
      <c r="C13" s="6"/>
      <c r="D13" s="6"/>
      <c r="E13" s="6"/>
      <c r="F13" s="6"/>
      <c r="G13" s="6"/>
      <c r="H13" s="6"/>
      <c r="I13" s="6"/>
      <c r="J13" s="7"/>
      <c r="K13" s="6"/>
      <c r="L13" s="6"/>
      <c r="M13" s="11">
        <f>SUM(M5:M12)</f>
        <v>377860</v>
      </c>
      <c r="O13" s="6"/>
      <c r="P13" s="6"/>
    </row>
    <row r="14" spans="1:19" x14ac:dyDescent="0.25">
      <c r="A14" s="24" t="s">
        <v>33</v>
      </c>
      <c r="B14" s="6">
        <v>6500</v>
      </c>
      <c r="C14" s="6"/>
      <c r="D14" s="6"/>
      <c r="E14" s="6">
        <v>1250</v>
      </c>
      <c r="F14" s="12">
        <f>B14*40%</f>
        <v>2600</v>
      </c>
      <c r="H14" s="13"/>
      <c r="I14" s="6"/>
      <c r="J14" s="7">
        <f>12*(B14+E14+F14)</f>
        <v>124200</v>
      </c>
      <c r="K14" s="6">
        <v>1100</v>
      </c>
      <c r="L14" s="6"/>
      <c r="M14" s="9">
        <f t="shared" ref="M14:M19" si="4">SUM(J14:L14)</f>
        <v>125300</v>
      </c>
      <c r="N14" s="8"/>
      <c r="O14" s="6">
        <f t="shared" si="2"/>
        <v>10441.666666666666</v>
      </c>
      <c r="P14" s="6"/>
    </row>
    <row r="15" spans="1:19" x14ac:dyDescent="0.25">
      <c r="A15" s="14" t="s">
        <v>20</v>
      </c>
      <c r="B15" s="13">
        <v>3960</v>
      </c>
      <c r="C15" s="13"/>
      <c r="D15" s="13"/>
      <c r="E15" s="13"/>
      <c r="F15" s="13">
        <f>B15*50%</f>
        <v>1980</v>
      </c>
      <c r="G15" s="13"/>
      <c r="H15" s="13">
        <f>B15*$H$25*$H$27</f>
        <v>1980</v>
      </c>
      <c r="I15" s="13"/>
      <c r="J15" s="15">
        <f>12*(B15+F15)+H15*4</f>
        <v>79200</v>
      </c>
      <c r="K15" s="6">
        <v>1100</v>
      </c>
      <c r="L15" s="13"/>
      <c r="M15" s="9">
        <f t="shared" si="4"/>
        <v>80300</v>
      </c>
      <c r="N15" s="8"/>
      <c r="O15" s="6">
        <f t="shared" si="2"/>
        <v>6691.666666666667</v>
      </c>
      <c r="P15" s="6"/>
    </row>
    <row r="16" spans="1:19" x14ac:dyDescent="0.25">
      <c r="A16" s="14" t="s">
        <v>21</v>
      </c>
      <c r="B16" s="13">
        <v>2900</v>
      </c>
      <c r="C16" s="13"/>
      <c r="D16" s="13"/>
      <c r="E16" s="13"/>
      <c r="F16" s="13">
        <f>B16*50%</f>
        <v>1450</v>
      </c>
      <c r="G16" s="23"/>
      <c r="H16" s="13">
        <f t="shared" ref="H16:H19" si="5">B16*$H$25*$H$27</f>
        <v>1450</v>
      </c>
      <c r="I16" s="23"/>
      <c r="J16" s="15">
        <f>12*(B16+F16)+H16*4</f>
        <v>58000</v>
      </c>
      <c r="K16" s="6">
        <v>1100</v>
      </c>
      <c r="L16" s="13"/>
      <c r="M16" s="9">
        <f t="shared" si="4"/>
        <v>59100</v>
      </c>
      <c r="N16" s="8"/>
      <c r="O16" s="6">
        <f t="shared" si="2"/>
        <v>4925</v>
      </c>
      <c r="P16" s="6"/>
    </row>
    <row r="17" spans="1:16" x14ac:dyDescent="0.25">
      <c r="A17" s="14" t="s">
        <v>22</v>
      </c>
      <c r="B17" s="13">
        <v>2630</v>
      </c>
      <c r="C17" s="13"/>
      <c r="D17" s="13"/>
      <c r="E17" s="13"/>
      <c r="F17" s="13">
        <f>B17*50%</f>
        <v>1315</v>
      </c>
      <c r="G17" s="13"/>
      <c r="H17" s="13">
        <f t="shared" si="5"/>
        <v>1315</v>
      </c>
      <c r="I17" s="13"/>
      <c r="J17" s="15">
        <f>12*(B17+F17)+H17*4</f>
        <v>52600</v>
      </c>
      <c r="K17" s="6">
        <v>1100</v>
      </c>
      <c r="L17" s="13"/>
      <c r="M17" s="9">
        <f t="shared" si="4"/>
        <v>53700</v>
      </c>
      <c r="N17" s="8"/>
      <c r="O17" s="6">
        <f t="shared" si="2"/>
        <v>4475</v>
      </c>
      <c r="P17" s="6"/>
    </row>
    <row r="18" spans="1:16" x14ac:dyDescent="0.25">
      <c r="A18" s="14" t="s">
        <v>23</v>
      </c>
      <c r="B18" s="13">
        <v>2430</v>
      </c>
      <c r="C18" s="13"/>
      <c r="D18" s="13"/>
      <c r="E18" s="13"/>
      <c r="F18" s="13">
        <f>B18*50%</f>
        <v>1215</v>
      </c>
      <c r="G18" s="13"/>
      <c r="H18" s="13">
        <f t="shared" si="5"/>
        <v>1215</v>
      </c>
      <c r="I18" s="13"/>
      <c r="J18" s="15">
        <f>12*(B18+F18)+H18*4</f>
        <v>48600</v>
      </c>
      <c r="K18" s="6">
        <v>1100</v>
      </c>
      <c r="L18" s="13"/>
      <c r="M18" s="9">
        <f t="shared" si="4"/>
        <v>49700</v>
      </c>
      <c r="N18" s="8"/>
      <c r="O18" s="6">
        <f t="shared" si="2"/>
        <v>4141.666666666667</v>
      </c>
      <c r="P18" s="6"/>
    </row>
    <row r="19" spans="1:16" x14ac:dyDescent="0.25">
      <c r="A19" s="14" t="s">
        <v>24</v>
      </c>
      <c r="B19" s="13">
        <v>2600</v>
      </c>
      <c r="C19" s="13"/>
      <c r="D19" s="13"/>
      <c r="E19" s="13"/>
      <c r="F19" s="13">
        <f>B19*50%</f>
        <v>1300</v>
      </c>
      <c r="G19" s="13"/>
      <c r="H19" s="13">
        <f t="shared" si="5"/>
        <v>1300</v>
      </c>
      <c r="I19" s="13"/>
      <c r="J19" s="15">
        <f>12*(B19+F19)+H19*4</f>
        <v>52000</v>
      </c>
      <c r="K19" s="6">
        <v>1100</v>
      </c>
      <c r="L19" s="13"/>
      <c r="M19" s="9">
        <f t="shared" si="4"/>
        <v>53100</v>
      </c>
      <c r="N19" s="8"/>
      <c r="O19" s="6">
        <f t="shared" si="2"/>
        <v>4425</v>
      </c>
      <c r="P19" s="6"/>
    </row>
    <row r="20" spans="1:16" x14ac:dyDescent="0.25">
      <c r="M20" s="11">
        <f>SUM(M14:M19)</f>
        <v>421200</v>
      </c>
      <c r="P20" s="6"/>
    </row>
    <row r="21" spans="1:16" x14ac:dyDescent="0.25">
      <c r="N21" s="11"/>
      <c r="P21" s="6"/>
    </row>
    <row r="22" spans="1:16" x14ac:dyDescent="0.25">
      <c r="M22" s="2" t="s">
        <v>27</v>
      </c>
      <c r="N22" s="18" t="s">
        <v>28</v>
      </c>
      <c r="O22" s="19" t="s">
        <v>10</v>
      </c>
      <c r="P22" s="6"/>
    </row>
    <row r="23" spans="1:16" x14ac:dyDescent="0.25">
      <c r="A23" t="s">
        <v>29</v>
      </c>
      <c r="B23" s="7">
        <f>SUM(B5:B20)</f>
        <v>48070</v>
      </c>
      <c r="C23" s="7"/>
      <c r="D23" s="6"/>
      <c r="E23" s="7">
        <f>SUM(E5:E20)</f>
        <v>2250</v>
      </c>
      <c r="F23" s="7">
        <f>SUM(F5:F20)</f>
        <v>12565</v>
      </c>
      <c r="G23" s="7"/>
      <c r="H23" s="7">
        <f t="shared" ref="H23:L23" si="6">SUM(H5:H20)</f>
        <v>7260</v>
      </c>
      <c r="I23" s="7">
        <f t="shared" si="6"/>
        <v>0</v>
      </c>
      <c r="J23" s="7">
        <f t="shared" si="6"/>
        <v>783660</v>
      </c>
      <c r="K23" s="7">
        <f t="shared" si="6"/>
        <v>15400</v>
      </c>
      <c r="L23" s="7">
        <f t="shared" si="6"/>
        <v>0</v>
      </c>
      <c r="M23" s="9">
        <f>SUM(M5:M12,M14:M19)</f>
        <v>799060</v>
      </c>
      <c r="N23" s="21">
        <f>M23*19%</f>
        <v>151821.4</v>
      </c>
      <c r="O23" s="21">
        <f>M23+N23</f>
        <v>950881.4</v>
      </c>
      <c r="P23" s="6"/>
    </row>
    <row r="24" spans="1:16" x14ac:dyDescent="0.25">
      <c r="H24" s="2" t="s">
        <v>25</v>
      </c>
      <c r="P24" s="6"/>
    </row>
    <row r="25" spans="1:16" x14ac:dyDescent="0.25">
      <c r="H25" s="17">
        <v>1</v>
      </c>
      <c r="P25" s="6"/>
    </row>
    <row r="26" spans="1:16" x14ac:dyDescent="0.25">
      <c r="H26" s="2" t="s">
        <v>26</v>
      </c>
      <c r="P26" s="6"/>
    </row>
    <row r="27" spans="1:16" x14ac:dyDescent="0.25">
      <c r="H27" s="2">
        <v>0.5</v>
      </c>
    </row>
    <row r="29" spans="1:16" x14ac:dyDescent="0.25">
      <c r="A29" s="1" t="s">
        <v>0</v>
      </c>
    </row>
    <row r="30" spans="1:16" x14ac:dyDescent="0.25">
      <c r="M30" s="32"/>
      <c r="N30" s="32"/>
    </row>
    <row r="31" spans="1:16" x14ac:dyDescent="0.25">
      <c r="D31" s="25" t="s">
        <v>1</v>
      </c>
      <c r="E31" s="2"/>
      <c r="F31" s="2"/>
      <c r="G31" s="25" t="s">
        <v>1</v>
      </c>
      <c r="H31" s="2"/>
      <c r="I31" s="25" t="s">
        <v>1</v>
      </c>
      <c r="M31" s="32"/>
      <c r="N31" s="32"/>
    </row>
    <row r="32" spans="1:16" x14ac:dyDescent="0.25">
      <c r="B32" s="3" t="s">
        <v>2</v>
      </c>
      <c r="C32" s="3" t="s">
        <v>35</v>
      </c>
      <c r="D32" s="26" t="s">
        <v>2</v>
      </c>
      <c r="E32" s="4" t="s">
        <v>3</v>
      </c>
      <c r="F32" s="4" t="s">
        <v>4</v>
      </c>
      <c r="G32" s="29" t="s">
        <v>5</v>
      </c>
      <c r="H32" s="4" t="s">
        <v>6</v>
      </c>
      <c r="I32" s="29" t="s">
        <v>6</v>
      </c>
      <c r="J32" s="5" t="s">
        <v>7</v>
      </c>
      <c r="K32" s="4" t="s">
        <v>8</v>
      </c>
      <c r="L32" s="4" t="s">
        <v>9</v>
      </c>
      <c r="M32" s="4" t="s">
        <v>10</v>
      </c>
      <c r="N32" s="3" t="s">
        <v>11</v>
      </c>
      <c r="O32" s="3" t="s">
        <v>12</v>
      </c>
      <c r="P32" t="s">
        <v>37</v>
      </c>
    </row>
    <row r="33" spans="1:16" x14ac:dyDescent="0.25">
      <c r="B33" s="3"/>
      <c r="C33" s="3"/>
      <c r="D33" s="27"/>
      <c r="E33" s="4"/>
      <c r="F33" s="4"/>
      <c r="G33" s="29"/>
      <c r="H33" s="4"/>
      <c r="I33" s="29"/>
      <c r="J33" s="5"/>
      <c r="K33" s="4"/>
      <c r="L33" s="4"/>
      <c r="M33" s="4"/>
    </row>
    <row r="34" spans="1:16" x14ac:dyDescent="0.25">
      <c r="A34" s="24" t="s">
        <v>34</v>
      </c>
      <c r="B34" s="6">
        <v>4700</v>
      </c>
      <c r="C34" s="6">
        <v>300</v>
      </c>
      <c r="D34" s="28">
        <f>B34+C34</f>
        <v>5000</v>
      </c>
      <c r="E34" s="6"/>
      <c r="F34" s="6">
        <f t="shared" ref="F34:F41" si="7">B34*10%</f>
        <v>470</v>
      </c>
      <c r="G34" s="28">
        <f>D34*10%</f>
        <v>500</v>
      </c>
      <c r="H34" s="6"/>
      <c r="I34" s="28"/>
      <c r="J34" s="7">
        <f>1*(B34+F34)+11*(D34+G34)</f>
        <v>65670</v>
      </c>
      <c r="K34" s="6">
        <v>1100</v>
      </c>
      <c r="L34" s="6"/>
      <c r="M34" s="9">
        <f t="shared" ref="M34:M41" si="8">SUM(J34:L34)</f>
        <v>66770</v>
      </c>
      <c r="N34" s="8">
        <f>M34-M5</f>
        <v>3630</v>
      </c>
      <c r="O34" s="8">
        <f>N34/11</f>
        <v>330</v>
      </c>
      <c r="P34" s="10">
        <f>N34/M5</f>
        <v>5.7491289198606271E-2</v>
      </c>
    </row>
    <row r="35" spans="1:16" x14ac:dyDescent="0.25">
      <c r="A35" t="s">
        <v>13</v>
      </c>
      <c r="B35" s="6">
        <v>4000</v>
      </c>
      <c r="C35" s="6">
        <v>400</v>
      </c>
      <c r="D35" s="28">
        <f t="shared" ref="D35:D48" si="9">B35+C35</f>
        <v>4400</v>
      </c>
      <c r="E35" s="6">
        <v>500</v>
      </c>
      <c r="F35" s="6">
        <f t="shared" si="7"/>
        <v>400</v>
      </c>
      <c r="G35" s="28">
        <f t="shared" ref="G35:G41" si="10">D35*10%</f>
        <v>440</v>
      </c>
      <c r="H35" s="6"/>
      <c r="I35" s="28"/>
      <c r="J35" s="7">
        <f>1*(B35+F35)+11*(D35+G35)+12*E35</f>
        <v>63640</v>
      </c>
      <c r="K35" s="6">
        <v>1100</v>
      </c>
      <c r="L35" s="6"/>
      <c r="M35" s="9">
        <f t="shared" si="8"/>
        <v>64740</v>
      </c>
      <c r="N35" s="8">
        <f t="shared" ref="N35:N41" si="11">M35-M6</f>
        <v>4840</v>
      </c>
      <c r="O35" s="8">
        <f t="shared" ref="O35:O48" si="12">N35/11</f>
        <v>440</v>
      </c>
      <c r="P35" s="10">
        <f t="shared" ref="P35:P47" si="13">N35/M6</f>
        <v>8.0801335559265441E-2</v>
      </c>
    </row>
    <row r="36" spans="1:16" x14ac:dyDescent="0.25">
      <c r="A36" t="s">
        <v>14</v>
      </c>
      <c r="B36" s="6">
        <v>3400</v>
      </c>
      <c r="C36" s="6">
        <v>200</v>
      </c>
      <c r="D36" s="28">
        <f t="shared" si="9"/>
        <v>3600</v>
      </c>
      <c r="E36" s="6"/>
      <c r="F36" s="6">
        <f t="shared" si="7"/>
        <v>340</v>
      </c>
      <c r="G36" s="28">
        <f t="shared" si="10"/>
        <v>360</v>
      </c>
      <c r="H36" s="6"/>
      <c r="I36" s="28"/>
      <c r="J36" s="7">
        <f>1*(B36+F36)+11*(D36+G36)</f>
        <v>47300</v>
      </c>
      <c r="K36" s="6">
        <v>1100</v>
      </c>
      <c r="L36" s="6"/>
      <c r="M36" s="9">
        <f t="shared" si="8"/>
        <v>48400</v>
      </c>
      <c r="N36" s="8">
        <f t="shared" si="11"/>
        <v>2420</v>
      </c>
      <c r="O36" s="8">
        <f t="shared" si="12"/>
        <v>220</v>
      </c>
      <c r="P36" s="10">
        <f t="shared" si="13"/>
        <v>5.2631578947368418E-2</v>
      </c>
    </row>
    <row r="37" spans="1:16" x14ac:dyDescent="0.25">
      <c r="A37" t="s">
        <v>15</v>
      </c>
      <c r="B37" s="6">
        <v>2950</v>
      </c>
      <c r="C37" s="6">
        <v>200</v>
      </c>
      <c r="D37" s="28">
        <f t="shared" si="9"/>
        <v>3150</v>
      </c>
      <c r="E37" s="6"/>
      <c r="F37" s="6">
        <f t="shared" si="7"/>
        <v>295</v>
      </c>
      <c r="G37" s="28">
        <f t="shared" si="10"/>
        <v>315</v>
      </c>
      <c r="H37" s="6"/>
      <c r="I37" s="28"/>
      <c r="J37" s="7">
        <f>1*(B37+F37)+11*(D37+G37)</f>
        <v>41360</v>
      </c>
      <c r="K37" s="6">
        <v>1100</v>
      </c>
      <c r="L37" s="6"/>
      <c r="M37" s="9">
        <f t="shared" si="8"/>
        <v>42460</v>
      </c>
      <c r="N37" s="8">
        <f t="shared" si="11"/>
        <v>2420</v>
      </c>
      <c r="O37" s="8">
        <f t="shared" si="12"/>
        <v>220</v>
      </c>
      <c r="P37" s="10">
        <f t="shared" si="13"/>
        <v>6.043956043956044E-2</v>
      </c>
    </row>
    <row r="38" spans="1:16" x14ac:dyDescent="0.25">
      <c r="A38" t="s">
        <v>16</v>
      </c>
      <c r="B38" s="6">
        <v>4300</v>
      </c>
      <c r="C38" s="6">
        <v>500</v>
      </c>
      <c r="D38" s="28">
        <f t="shared" si="9"/>
        <v>4800</v>
      </c>
      <c r="E38" s="6">
        <v>500</v>
      </c>
      <c r="F38" s="6">
        <f t="shared" si="7"/>
        <v>430</v>
      </c>
      <c r="G38" s="28">
        <f t="shared" si="10"/>
        <v>480</v>
      </c>
      <c r="H38" s="6"/>
      <c r="I38" s="28"/>
      <c r="J38" s="7">
        <f>1*(B38+F38)+11*(D38+G38)+12*E38</f>
        <v>68810</v>
      </c>
      <c r="K38" s="6">
        <v>1100</v>
      </c>
      <c r="L38" s="6"/>
      <c r="M38" s="9">
        <f t="shared" si="8"/>
        <v>69910</v>
      </c>
      <c r="N38" s="8">
        <f t="shared" si="11"/>
        <v>6050</v>
      </c>
      <c r="O38" s="8">
        <f t="shared" si="12"/>
        <v>550</v>
      </c>
      <c r="P38" s="10">
        <f t="shared" si="13"/>
        <v>9.4738490447854679E-2</v>
      </c>
    </row>
    <row r="39" spans="1:16" x14ac:dyDescent="0.25">
      <c r="A39" t="s">
        <v>17</v>
      </c>
      <c r="B39" s="6">
        <v>2800</v>
      </c>
      <c r="C39" s="6">
        <v>200</v>
      </c>
      <c r="D39" s="28">
        <f t="shared" si="9"/>
        <v>3000</v>
      </c>
      <c r="E39" s="6"/>
      <c r="F39" s="6">
        <f t="shared" si="7"/>
        <v>280</v>
      </c>
      <c r="G39" s="28">
        <f t="shared" si="10"/>
        <v>300</v>
      </c>
      <c r="H39" s="6"/>
      <c r="I39" s="28"/>
      <c r="J39" s="7">
        <f>1*(B39+F39)+11*(D39+G39)</f>
        <v>39380</v>
      </c>
      <c r="K39" s="6">
        <v>1100</v>
      </c>
      <c r="L39" s="6"/>
      <c r="M39" s="9">
        <f t="shared" si="8"/>
        <v>40480</v>
      </c>
      <c r="N39" s="8">
        <f t="shared" si="11"/>
        <v>2420</v>
      </c>
      <c r="O39" s="8">
        <f t="shared" si="12"/>
        <v>220</v>
      </c>
      <c r="P39" s="10">
        <f t="shared" si="13"/>
        <v>6.358381502890173E-2</v>
      </c>
    </row>
    <row r="40" spans="1:16" x14ac:dyDescent="0.25">
      <c r="A40" t="s">
        <v>18</v>
      </c>
      <c r="B40" s="6">
        <v>2700</v>
      </c>
      <c r="C40" s="6">
        <v>300</v>
      </c>
      <c r="D40" s="28">
        <f t="shared" si="9"/>
        <v>3000</v>
      </c>
      <c r="E40" s="6"/>
      <c r="F40" s="6">
        <f t="shared" si="7"/>
        <v>270</v>
      </c>
      <c r="G40" s="28">
        <f t="shared" si="10"/>
        <v>300</v>
      </c>
      <c r="H40" s="6"/>
      <c r="I40" s="28"/>
      <c r="J40" s="7">
        <f>1*(B40+F40)+11*(D40+G40)</f>
        <v>39270</v>
      </c>
      <c r="K40" s="6">
        <v>1100</v>
      </c>
      <c r="L40" s="6"/>
      <c r="M40" s="9">
        <f t="shared" si="8"/>
        <v>40370</v>
      </c>
      <c r="N40" s="8">
        <f t="shared" si="11"/>
        <v>3630</v>
      </c>
      <c r="O40" s="8">
        <f t="shared" si="12"/>
        <v>330</v>
      </c>
      <c r="P40" s="10">
        <f t="shared" si="13"/>
        <v>9.880239520958084E-2</v>
      </c>
    </row>
    <row r="41" spans="1:16" x14ac:dyDescent="0.25">
      <c r="A41" t="s">
        <v>19</v>
      </c>
      <c r="B41" s="6">
        <v>2200</v>
      </c>
      <c r="C41" s="6">
        <v>300</v>
      </c>
      <c r="D41" s="28">
        <f t="shared" si="9"/>
        <v>2500</v>
      </c>
      <c r="E41" s="6"/>
      <c r="F41" s="6">
        <f t="shared" si="7"/>
        <v>220</v>
      </c>
      <c r="G41" s="28">
        <f t="shared" si="10"/>
        <v>250</v>
      </c>
      <c r="H41" s="6"/>
      <c r="I41" s="28"/>
      <c r="J41" s="7">
        <f>1*(B41+F41)+11*(D41+G41)</f>
        <v>32670</v>
      </c>
      <c r="K41" s="6">
        <v>1100</v>
      </c>
      <c r="L41" s="6"/>
      <c r="M41" s="9">
        <f t="shared" si="8"/>
        <v>33770</v>
      </c>
      <c r="N41" s="8">
        <f t="shared" si="11"/>
        <v>3630</v>
      </c>
      <c r="O41" s="8">
        <f t="shared" si="12"/>
        <v>330</v>
      </c>
      <c r="P41" s="10">
        <f t="shared" si="13"/>
        <v>0.12043795620437957</v>
      </c>
    </row>
    <row r="42" spans="1:16" x14ac:dyDescent="0.25">
      <c r="B42" s="6"/>
      <c r="C42" s="6"/>
      <c r="D42" s="28"/>
      <c r="E42" s="6"/>
      <c r="F42" s="6"/>
      <c r="G42" s="28"/>
      <c r="H42" s="6"/>
      <c r="I42" s="31"/>
      <c r="J42" s="7"/>
      <c r="K42" s="6"/>
      <c r="L42" s="6"/>
      <c r="M42" s="11">
        <f>SUM(M34:M41)</f>
        <v>406900</v>
      </c>
      <c r="O42" s="8"/>
      <c r="P42" s="10"/>
    </row>
    <row r="43" spans="1:16" x14ac:dyDescent="0.25">
      <c r="A43" s="24" t="s">
        <v>33</v>
      </c>
      <c r="B43" s="6">
        <v>6500</v>
      </c>
      <c r="C43" s="33">
        <v>1000</v>
      </c>
      <c r="D43" s="28">
        <f t="shared" si="9"/>
        <v>7500</v>
      </c>
      <c r="E43" s="6">
        <v>1250</v>
      </c>
      <c r="F43" s="12">
        <f>B43*40%</f>
        <v>2600</v>
      </c>
      <c r="G43" s="28">
        <f>D43*40%</f>
        <v>3000</v>
      </c>
      <c r="H43" s="6"/>
      <c r="I43" s="30"/>
      <c r="J43" s="7">
        <f>1*(B43+F43)+11*(D43+G43)+12*E43</f>
        <v>139600</v>
      </c>
      <c r="K43" s="6">
        <v>1100</v>
      </c>
      <c r="L43" s="6"/>
      <c r="M43" s="9">
        <f t="shared" ref="M43:M48" si="14">SUM(J43:L43)</f>
        <v>140700</v>
      </c>
      <c r="N43" s="8">
        <f t="shared" ref="N43:N48" si="15">M43-M14</f>
        <v>15400</v>
      </c>
      <c r="O43" s="8">
        <f t="shared" si="12"/>
        <v>1400</v>
      </c>
      <c r="P43" s="10">
        <f t="shared" si="13"/>
        <v>0.12290502793296089</v>
      </c>
    </row>
    <row r="44" spans="1:16" x14ac:dyDescent="0.25">
      <c r="A44" s="14" t="s">
        <v>20</v>
      </c>
      <c r="B44" s="13">
        <v>3960</v>
      </c>
      <c r="C44" s="13">
        <v>200</v>
      </c>
      <c r="D44" s="28">
        <f t="shared" si="9"/>
        <v>4160</v>
      </c>
      <c r="E44" s="13"/>
      <c r="F44" s="13">
        <f>B44*50%</f>
        <v>1980</v>
      </c>
      <c r="G44" s="30">
        <f>D44*50%</f>
        <v>2080</v>
      </c>
      <c r="H44" s="13"/>
      <c r="I44" s="30">
        <f>D44*$H$50*$H$52</f>
        <v>2080</v>
      </c>
      <c r="J44" s="15">
        <f>1*(B44+F44)+11*(D44+G44)+4*I44</f>
        <v>82900</v>
      </c>
      <c r="K44" s="6">
        <v>1100</v>
      </c>
      <c r="L44" s="13"/>
      <c r="M44" s="9">
        <f t="shared" si="14"/>
        <v>84000</v>
      </c>
      <c r="N44" s="8">
        <f t="shared" si="15"/>
        <v>3700</v>
      </c>
      <c r="O44" s="8">
        <f t="shared" si="12"/>
        <v>336.36363636363637</v>
      </c>
      <c r="P44" s="10">
        <f t="shared" si="13"/>
        <v>4.6077210460772101E-2</v>
      </c>
    </row>
    <row r="45" spans="1:16" x14ac:dyDescent="0.25">
      <c r="A45" s="14" t="s">
        <v>21</v>
      </c>
      <c r="B45" s="13">
        <v>2900</v>
      </c>
      <c r="C45" s="13">
        <v>200</v>
      </c>
      <c r="D45" s="28">
        <f t="shared" si="9"/>
        <v>3100</v>
      </c>
      <c r="E45" s="13"/>
      <c r="F45" s="13">
        <f>B45*50%</f>
        <v>1450</v>
      </c>
      <c r="G45" s="30">
        <f t="shared" ref="G45:G48" si="16">D45*50%</f>
        <v>1550</v>
      </c>
      <c r="H45" s="13"/>
      <c r="I45" s="30">
        <f t="shared" ref="I45:I48" si="17">D45*$H$50*$H$52</f>
        <v>1550</v>
      </c>
      <c r="J45" s="15">
        <f t="shared" ref="J45:J48" si="18">1*(B45+F45)+11*(D45+G45)+4*I45</f>
        <v>61700</v>
      </c>
      <c r="K45" s="6">
        <v>1100</v>
      </c>
      <c r="L45" s="13"/>
      <c r="M45" s="9">
        <f t="shared" si="14"/>
        <v>62800</v>
      </c>
      <c r="N45" s="8">
        <f t="shared" si="15"/>
        <v>3700</v>
      </c>
      <c r="O45" s="8">
        <f t="shared" si="12"/>
        <v>336.36363636363637</v>
      </c>
      <c r="P45" s="10">
        <f t="shared" si="13"/>
        <v>6.2605752961082908E-2</v>
      </c>
    </row>
    <row r="46" spans="1:16" x14ac:dyDescent="0.25">
      <c r="A46" s="14" t="s">
        <v>22</v>
      </c>
      <c r="B46" s="13">
        <v>2630</v>
      </c>
      <c r="C46" s="13">
        <v>170</v>
      </c>
      <c r="D46" s="28">
        <f t="shared" si="9"/>
        <v>2800</v>
      </c>
      <c r="E46" s="13"/>
      <c r="F46" s="13">
        <f>B46*50%</f>
        <v>1315</v>
      </c>
      <c r="G46" s="30">
        <f t="shared" si="16"/>
        <v>1400</v>
      </c>
      <c r="H46" s="13"/>
      <c r="I46" s="30">
        <f t="shared" si="17"/>
        <v>1400</v>
      </c>
      <c r="J46" s="15">
        <f t="shared" si="18"/>
        <v>55745</v>
      </c>
      <c r="K46" s="6">
        <v>1100</v>
      </c>
      <c r="L46" s="13"/>
      <c r="M46" s="9">
        <f t="shared" si="14"/>
        <v>56845</v>
      </c>
      <c r="N46" s="8">
        <f t="shared" si="15"/>
        <v>3145</v>
      </c>
      <c r="O46" s="8">
        <f t="shared" si="12"/>
        <v>285.90909090909093</v>
      </c>
      <c r="P46" s="10">
        <f t="shared" si="13"/>
        <v>5.856610800744879E-2</v>
      </c>
    </row>
    <row r="47" spans="1:16" x14ac:dyDescent="0.25">
      <c r="A47" s="14" t="s">
        <v>23</v>
      </c>
      <c r="B47" s="13">
        <v>2430</v>
      </c>
      <c r="C47" s="13">
        <v>370</v>
      </c>
      <c r="D47" s="28">
        <f t="shared" si="9"/>
        <v>2800</v>
      </c>
      <c r="E47" s="13"/>
      <c r="F47" s="13">
        <f>B47*50%</f>
        <v>1215</v>
      </c>
      <c r="G47" s="30">
        <f t="shared" si="16"/>
        <v>1400</v>
      </c>
      <c r="H47" s="13"/>
      <c r="I47" s="30">
        <f t="shared" si="17"/>
        <v>1400</v>
      </c>
      <c r="J47" s="15">
        <f t="shared" si="18"/>
        <v>55445</v>
      </c>
      <c r="K47" s="6">
        <v>1100</v>
      </c>
      <c r="L47" s="13"/>
      <c r="M47" s="9">
        <f t="shared" si="14"/>
        <v>56545</v>
      </c>
      <c r="N47" s="8">
        <f t="shared" si="15"/>
        <v>6845</v>
      </c>
      <c r="O47" s="8">
        <f t="shared" si="12"/>
        <v>622.27272727272725</v>
      </c>
      <c r="P47" s="10">
        <f t="shared" si="13"/>
        <v>0.13772635814889336</v>
      </c>
    </row>
    <row r="48" spans="1:16" x14ac:dyDescent="0.25">
      <c r="A48" s="14" t="s">
        <v>24</v>
      </c>
      <c r="B48" s="13">
        <v>2600</v>
      </c>
      <c r="C48" s="13">
        <v>200</v>
      </c>
      <c r="D48" s="28">
        <f t="shared" si="9"/>
        <v>2800</v>
      </c>
      <c r="E48" s="13"/>
      <c r="F48" s="13">
        <f>B48*50%</f>
        <v>1300</v>
      </c>
      <c r="G48" s="30">
        <f t="shared" si="16"/>
        <v>1400</v>
      </c>
      <c r="H48" s="13"/>
      <c r="I48" s="30">
        <f t="shared" si="17"/>
        <v>1400</v>
      </c>
      <c r="J48" s="15">
        <f t="shared" si="18"/>
        <v>55700</v>
      </c>
      <c r="K48" s="6">
        <v>1100</v>
      </c>
      <c r="L48" s="13"/>
      <c r="M48" s="9">
        <f t="shared" si="14"/>
        <v>56800</v>
      </c>
      <c r="N48" s="8">
        <f t="shared" si="15"/>
        <v>3700</v>
      </c>
      <c r="O48" s="8">
        <f t="shared" si="12"/>
        <v>336.36363636363637</v>
      </c>
      <c r="P48" s="10">
        <f>N48/M19</f>
        <v>6.9679849340866296E-2</v>
      </c>
    </row>
    <row r="49" spans="1:16" x14ac:dyDescent="0.25">
      <c r="C49" s="6"/>
      <c r="H49" s="2" t="s">
        <v>25</v>
      </c>
      <c r="M49" s="11">
        <f>SUM(M43:M48)</f>
        <v>457690</v>
      </c>
    </row>
    <row r="50" spans="1:16" x14ac:dyDescent="0.25">
      <c r="H50" s="17">
        <v>1</v>
      </c>
      <c r="N50" s="8">
        <f>SUM(N34:N48)</f>
        <v>65530</v>
      </c>
      <c r="O50" s="8">
        <f>N50/11</f>
        <v>5957.272727272727</v>
      </c>
      <c r="P50" s="10">
        <f>N50/M23</f>
        <v>8.2008860410982903E-2</v>
      </c>
    </row>
    <row r="51" spans="1:16" x14ac:dyDescent="0.25">
      <c r="H51" s="2" t="s">
        <v>26</v>
      </c>
      <c r="N51" s="16"/>
      <c r="O51" s="11"/>
    </row>
    <row r="52" spans="1:16" x14ac:dyDescent="0.25">
      <c r="H52" s="2">
        <v>0.5</v>
      </c>
      <c r="M52" s="2" t="s">
        <v>27</v>
      </c>
      <c r="N52" s="18" t="s">
        <v>28</v>
      </c>
      <c r="O52" s="19" t="s">
        <v>10</v>
      </c>
    </row>
    <row r="53" spans="1:16" x14ac:dyDescent="0.25">
      <c r="A53" t="s">
        <v>29</v>
      </c>
      <c r="B53" s="20">
        <f>SUM(B34:B49)</f>
        <v>48070</v>
      </c>
      <c r="C53" s="20">
        <f>SUM(C34:C49)</f>
        <v>4540</v>
      </c>
      <c r="D53" s="20">
        <f>SUM(D34:D49)</f>
        <v>52610</v>
      </c>
      <c r="E53" s="20">
        <f t="shared" ref="E53:L53" si="19">SUM(E34:E49)</f>
        <v>2250</v>
      </c>
      <c r="F53" s="20">
        <f t="shared" si="19"/>
        <v>12565</v>
      </c>
      <c r="G53" s="20">
        <f t="shared" si="19"/>
        <v>13775</v>
      </c>
      <c r="H53" s="20">
        <f>SUM(H34:H48)</f>
        <v>0</v>
      </c>
      <c r="I53" s="20">
        <f t="shared" si="19"/>
        <v>7830</v>
      </c>
      <c r="J53" s="20">
        <f t="shared" si="19"/>
        <v>849190</v>
      </c>
      <c r="K53" s="20">
        <f t="shared" si="19"/>
        <v>15400</v>
      </c>
      <c r="L53" s="20">
        <f t="shared" si="19"/>
        <v>0</v>
      </c>
      <c r="M53" s="9">
        <f>SUM(M34:M41,M43:M48)</f>
        <v>864590</v>
      </c>
      <c r="N53" s="21">
        <f>M53*19%</f>
        <v>164272.1</v>
      </c>
      <c r="O53" s="21">
        <f>M53+N53</f>
        <v>1028862.1</v>
      </c>
    </row>
    <row r="54" spans="1:16" x14ac:dyDescent="0.25">
      <c r="A54" t="s">
        <v>30</v>
      </c>
      <c r="D54" s="22">
        <f>D53-B53</f>
        <v>4540</v>
      </c>
      <c r="G54" s="22">
        <f>G53-F53</f>
        <v>1210</v>
      </c>
      <c r="I54" s="22">
        <f>I53-H23</f>
        <v>570</v>
      </c>
      <c r="J54" s="22">
        <f>J53-J23</f>
        <v>65530</v>
      </c>
    </row>
    <row r="55" spans="1:16" x14ac:dyDescent="0.25">
      <c r="A55" t="s">
        <v>36</v>
      </c>
      <c r="D55" s="22">
        <f>D54/14</f>
        <v>324.28571428571428</v>
      </c>
      <c r="L55" t="s">
        <v>30</v>
      </c>
      <c r="M55" s="7">
        <f>M53-M23</f>
        <v>65530</v>
      </c>
      <c r="N55" s="7">
        <f t="shared" ref="N55:O55" si="20">N53-N23</f>
        <v>12450.700000000012</v>
      </c>
      <c r="O55" s="7">
        <f t="shared" si="20"/>
        <v>77980.699999999953</v>
      </c>
    </row>
  </sheetData>
  <mergeCells count="2">
    <mergeCell ref="M1:N2"/>
    <mergeCell ref="M30:N31"/>
  </mergeCells>
  <pageMargins left="0.25" right="0.25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katarzynao</cp:lastModifiedBy>
  <cp:lastPrinted>2016-01-14T09:22:12Z</cp:lastPrinted>
  <dcterms:created xsi:type="dcterms:W3CDTF">2015-12-28T11:12:20Z</dcterms:created>
  <dcterms:modified xsi:type="dcterms:W3CDTF">2016-01-14T13:03:05Z</dcterms:modified>
</cp:coreProperties>
</file>