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BOK" sheetId="1" r:id="rId2"/>
    <sheet name="DH" sheetId="4" r:id="rId3"/>
    <sheet name="Arkusz3" sheetId="3" r:id="rId4"/>
  </sheets>
  <calcPr calcId="145621"/>
</workbook>
</file>

<file path=xl/calcChain.xml><?xml version="1.0" encoding="utf-8"?>
<calcChain xmlns="http://schemas.openxmlformats.org/spreadsheetml/2006/main">
  <c r="N20" i="5" l="1"/>
  <c r="H20" i="5"/>
  <c r="S18" i="5"/>
  <c r="S16" i="5"/>
  <c r="T15" i="5"/>
  <c r="P15" i="5"/>
  <c r="L15" i="5"/>
  <c r="F15" i="5"/>
  <c r="J15" i="5" s="1"/>
  <c r="D15" i="5"/>
  <c r="T14" i="5"/>
  <c r="P14" i="5"/>
  <c r="L14" i="5"/>
  <c r="F14" i="5"/>
  <c r="J14" i="5" s="1"/>
  <c r="D14" i="5"/>
  <c r="T13" i="5"/>
  <c r="P13" i="5"/>
  <c r="L13" i="5"/>
  <c r="F13" i="5"/>
  <c r="J13" i="5" s="1"/>
  <c r="D13" i="5"/>
  <c r="T12" i="5"/>
  <c r="P12" i="5"/>
  <c r="L12" i="5"/>
  <c r="F12" i="5"/>
  <c r="J12" i="5" s="1"/>
  <c r="D12" i="5"/>
  <c r="T11" i="5"/>
  <c r="P11" i="5"/>
  <c r="Q11" i="5" s="1"/>
  <c r="L11" i="5"/>
  <c r="F11" i="5"/>
  <c r="J11" i="5" s="1"/>
  <c r="R11" i="5" s="1"/>
  <c r="D11" i="5"/>
  <c r="T10" i="5"/>
  <c r="O10" i="5"/>
  <c r="L10" i="5"/>
  <c r="P10" i="5" s="1"/>
  <c r="I10" i="5"/>
  <c r="F10" i="5"/>
  <c r="J10" i="5" s="1"/>
  <c r="D10" i="5"/>
  <c r="T9" i="5"/>
  <c r="O9" i="5"/>
  <c r="L9" i="5"/>
  <c r="P9" i="5" s="1"/>
  <c r="J9" i="5"/>
  <c r="I9" i="5"/>
  <c r="F9" i="5"/>
  <c r="D9" i="5"/>
  <c r="T8" i="5"/>
  <c r="O8" i="5"/>
  <c r="L8" i="5"/>
  <c r="P8" i="5" s="1"/>
  <c r="I8" i="5"/>
  <c r="J8" i="5" s="1"/>
  <c r="F8" i="5"/>
  <c r="D8" i="5"/>
  <c r="T7" i="5"/>
  <c r="P7" i="5"/>
  <c r="R7" i="5" s="1"/>
  <c r="O7" i="5"/>
  <c r="L7" i="5"/>
  <c r="I7" i="5"/>
  <c r="F7" i="5"/>
  <c r="J7" i="5" s="1"/>
  <c r="Q7" i="5" s="1"/>
  <c r="D7" i="5"/>
  <c r="T6" i="5"/>
  <c r="P6" i="5"/>
  <c r="Q6" i="5" s="1"/>
  <c r="O6" i="5"/>
  <c r="L6" i="5"/>
  <c r="I6" i="5"/>
  <c r="F6" i="5"/>
  <c r="J6" i="5" s="1"/>
  <c r="R6" i="5" s="1"/>
  <c r="D6" i="5"/>
  <c r="T5" i="5"/>
  <c r="O5" i="5"/>
  <c r="L5" i="5"/>
  <c r="P5" i="5" s="1"/>
  <c r="J5" i="5"/>
  <c r="I5" i="5"/>
  <c r="F5" i="5"/>
  <c r="D5" i="5"/>
  <c r="T4" i="5"/>
  <c r="L4" i="5"/>
  <c r="P4" i="5" s="1"/>
  <c r="J4" i="5"/>
  <c r="F4" i="5"/>
  <c r="D4" i="5"/>
  <c r="T3" i="5"/>
  <c r="L3" i="5"/>
  <c r="P3" i="5" s="1"/>
  <c r="J3" i="5"/>
  <c r="F3" i="5"/>
  <c r="D3" i="5"/>
  <c r="T2" i="5"/>
  <c r="T16" i="5" s="1"/>
  <c r="T18" i="5" s="1"/>
  <c r="L2" i="5"/>
  <c r="P2" i="5" s="1"/>
  <c r="J2" i="5"/>
  <c r="J16" i="5" s="1"/>
  <c r="J18" i="5" s="1"/>
  <c r="F2" i="5"/>
  <c r="D2" i="5"/>
  <c r="N12" i="4"/>
  <c r="H12" i="4"/>
  <c r="S8" i="4"/>
  <c r="S10" i="4" s="1"/>
  <c r="T7" i="4"/>
  <c r="O7" i="4"/>
  <c r="L7" i="4"/>
  <c r="I7" i="4"/>
  <c r="F7" i="4"/>
  <c r="J7" i="4" s="1"/>
  <c r="D7" i="4"/>
  <c r="T6" i="4"/>
  <c r="O6" i="4"/>
  <c r="L6" i="4"/>
  <c r="I6" i="4"/>
  <c r="F6" i="4"/>
  <c r="D6" i="4"/>
  <c r="T5" i="4"/>
  <c r="O5" i="4"/>
  <c r="L5" i="4"/>
  <c r="I5" i="4"/>
  <c r="F5" i="4"/>
  <c r="D5" i="4"/>
  <c r="T4" i="4"/>
  <c r="O4" i="4"/>
  <c r="L4" i="4"/>
  <c r="P4" i="4" s="1"/>
  <c r="I4" i="4"/>
  <c r="F4" i="4"/>
  <c r="D4" i="4"/>
  <c r="T3" i="4"/>
  <c r="O3" i="4"/>
  <c r="L3" i="4"/>
  <c r="I3" i="4"/>
  <c r="F3" i="4"/>
  <c r="J3" i="4" s="1"/>
  <c r="D3" i="4"/>
  <c r="T2" i="4"/>
  <c r="O2" i="4"/>
  <c r="L2" i="4"/>
  <c r="I2" i="4"/>
  <c r="F2" i="4"/>
  <c r="D2" i="4"/>
  <c r="R5" i="5" l="1"/>
  <c r="Q5" i="5"/>
  <c r="Q10" i="5"/>
  <c r="R10" i="5"/>
  <c r="Q15" i="5"/>
  <c r="R15" i="5"/>
  <c r="R2" i="5"/>
  <c r="P16" i="5"/>
  <c r="Q2" i="5"/>
  <c r="Q16" i="5" s="1"/>
  <c r="R4" i="5"/>
  <c r="Q4" i="5"/>
  <c r="R8" i="5"/>
  <c r="Q8" i="5"/>
  <c r="Q14" i="5"/>
  <c r="R14" i="5"/>
  <c r="Q13" i="5"/>
  <c r="R13" i="5"/>
  <c r="Q12" i="5"/>
  <c r="R12" i="5"/>
  <c r="R9" i="5"/>
  <c r="Q9" i="5"/>
  <c r="R3" i="5"/>
  <c r="Q3" i="5"/>
  <c r="P6" i="4"/>
  <c r="T8" i="4"/>
  <c r="T10" i="4" s="1"/>
  <c r="J4" i="4"/>
  <c r="P5" i="4"/>
  <c r="J2" i="4"/>
  <c r="P3" i="4"/>
  <c r="Q3" i="4" s="1"/>
  <c r="J6" i="4"/>
  <c r="P2" i="4"/>
  <c r="R2" i="4" s="1"/>
  <c r="J5" i="4"/>
  <c r="Q5" i="4" s="1"/>
  <c r="P7" i="4"/>
  <c r="Q7" i="4" s="1"/>
  <c r="R4" i="4"/>
  <c r="Q4" i="4"/>
  <c r="H10" i="1"/>
  <c r="N10" i="1"/>
  <c r="P18" i="5" l="1"/>
  <c r="R16" i="5"/>
  <c r="Q20" i="5"/>
  <c r="Q18" i="5"/>
  <c r="P8" i="4"/>
  <c r="R7" i="4"/>
  <c r="R5" i="4"/>
  <c r="R6" i="4"/>
  <c r="J8" i="4"/>
  <c r="J10" i="4" s="1"/>
  <c r="Q2" i="4"/>
  <c r="R3" i="4"/>
  <c r="Q6" i="4"/>
  <c r="R8" i="4"/>
  <c r="P10" i="4"/>
  <c r="Q8" i="4" l="1"/>
  <c r="Q12" i="4"/>
  <c r="Q10" i="4"/>
  <c r="T5" i="1"/>
  <c r="T4" i="1"/>
  <c r="T3" i="1"/>
  <c r="T2" i="1"/>
  <c r="S6" i="1"/>
  <c r="S8" i="1" s="1"/>
  <c r="D5" i="1"/>
  <c r="D4" i="1"/>
  <c r="D3" i="1"/>
  <c r="D2" i="1"/>
  <c r="T6" i="1" l="1"/>
  <c r="T8" i="1" s="1"/>
  <c r="F5" i="1" l="1"/>
  <c r="F3" i="1"/>
  <c r="F4" i="1"/>
  <c r="F2" i="1"/>
  <c r="J5" i="1" l="1"/>
  <c r="J3" i="1"/>
  <c r="J4" i="1"/>
  <c r="J2" i="1"/>
  <c r="L2" i="1"/>
  <c r="P2" i="1" s="1"/>
  <c r="L5" i="1"/>
  <c r="P5" i="1" s="1"/>
  <c r="L3" i="1"/>
  <c r="P3" i="1" s="1"/>
  <c r="L4" i="1"/>
  <c r="P4" i="1" s="1"/>
  <c r="J6" i="1" l="1"/>
  <c r="J8" i="1" s="1"/>
  <c r="R5" i="1"/>
  <c r="R2" i="1"/>
  <c r="R4" i="1"/>
  <c r="R3" i="1"/>
  <c r="Q5" i="1"/>
  <c r="Q2" i="1"/>
  <c r="Q4" i="1"/>
  <c r="Q3" i="1"/>
  <c r="P6" i="1" l="1"/>
  <c r="R6" i="1" l="1"/>
  <c r="P8" i="1"/>
  <c r="Q6" i="1"/>
  <c r="Q8" i="1" l="1"/>
  <c r="Q10" i="1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 zasadniczą wliczona premia za windykacje 300 zł kwartalnie
</t>
        </r>
      </text>
    </comment>
    <comment ref="F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 zasadniczą wliczona premia za windykacje 300 zł kwartalnie
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<sst xmlns="http://schemas.openxmlformats.org/spreadsheetml/2006/main" count="123" uniqueCount="43">
  <si>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</si>
  <si>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</si>
  <si>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</si>
  <si>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</si>
  <si>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</si>
  <si>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</si>
  <si>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</si>
  <si>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</si>
  <si>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</si>
  <si>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</si>
  <si>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</si>
  <si>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Zagaja Agnieszka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</si>
  <si>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</si>
  <si>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</si>
  <si>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</si>
  <si>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</si>
  <si>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</si>
  <si>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</si>
  <si>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</si>
  <si>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</si>
  <si>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</si>
  <si>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</si>
  <si>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</si>
  <si>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</si>
  <si>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</si>
  <si>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</si>
  <si>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</si>
  <si>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</si>
  <si>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</si>
  <si>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</si>
  <si>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</si>
  <si>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</si>
  <si>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</si>
  <si>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</si>
  <si>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</si>
  <si>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</si>
  <si>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RS</t>
  </si>
  <si>
    <t>data akt</t>
  </si>
  <si>
    <t>W 2018 podwyżka zasadniczej</t>
  </si>
  <si>
    <t>śr</t>
  </si>
  <si>
    <t>pod gruszą</t>
  </si>
  <si>
    <t>na rok</t>
  </si>
  <si>
    <t>w 2019 podwyżka zasadniczej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</si>
</sst>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mmmmm\.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9" fontId="7" fillId="0" borderId="0" xfId="2" applyFont="1"/>
    <xf numFmtId="4" fontId="11" fillId="0" borderId="0" xfId="0" applyNumberFormat="1" applyFont="1"/>
    <xf numFmtId="14" fontId="0" fillId="0" borderId="0" xfId="0" applyNumberFormat="1"/>
    <xf numFmtId="164" fontId="7" fillId="0" borderId="0" xfId="0" applyNumberFormat="1" applyFont="1"/>
    <xf numFmtId="4" fontId="0" fillId="0" borderId="0" xfId="0" applyNumberFormat="1"/>
    <xf numFmtId="0" fontId="3" fillId="2" borderId="0" xfId="0" applyFont="1" applyFill="1" applyAlignment="1">
      <alignment wrapText="1"/>
    </xf>
    <xf numFmtId="4" fontId="7" fillId="2" borderId="0" xfId="0" applyNumberFormat="1" applyFont="1" applyFill="1"/>
    <xf numFmtId="4" fontId="0" fillId="2" borderId="0" xfId="0" applyNumberFormat="1" applyFill="1"/>
    <xf numFmtId="2" fontId="0" fillId="0" borderId="0" xfId="0" applyNumberFormat="1"/>
    <xf numFmtId="4" fontId="13" fillId="0" borderId="0" xfId="0" applyNumberFormat="1" applyFont="1"/>
    <xf numFmtId="4" fontId="14" fillId="0" borderId="0" xfId="0" applyNumberFormat="1" applyFont="1"/>
    <xf numFmtId="0" fontId="14" fillId="0" borderId="0" xfId="0" applyFont="1"/>
    <xf numFmtId="4" fontId="7" fillId="3" borderId="0" xfId="0" applyNumberFormat="1" applyFont="1" applyFill="1"/>
    <xf numFmtId="4" fontId="12" fillId="3" borderId="0" xfId="0" applyNumberFormat="1" applyFont="1" applyFill="1"/>
    <xf numFmtId="0" fontId="15" fillId="0" borderId="0" xfId="0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selection activeCell="O5" sqref="O5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0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  <c r="S1" s="17" t="s">
        <v>38</v>
      </c>
      <c r="T1" s="2" t="s">
        <v>42</v>
      </c>
    </row>
    <row r="2" spans="1:20" s="6" customFormat="1" ht="13.8" x14ac:dyDescent="0.3">
      <c r="A2" s="6" t="s">
        <v>5</v>
      </c>
      <c r="B2" s="6" t="s">
        <v>32</v>
      </c>
      <c r="C2" s="7">
        <v>38308</v>
      </c>
      <c r="D2" s="15">
        <f>C18-C2</f>
        <v>5189</v>
      </c>
      <c r="E2" s="25">
        <v>5550</v>
      </c>
      <c r="F2" s="8">
        <f>E2*10%</f>
        <v>555</v>
      </c>
      <c r="G2" s="8">
        <v>900</v>
      </c>
      <c r="H2" s="8">
        <v>98.8</v>
      </c>
      <c r="I2" s="8"/>
      <c r="J2" s="9">
        <f t="shared" ref="J2:J15" si="0">SUM(E2:I2)</f>
        <v>7103.8</v>
      </c>
      <c r="K2" s="24">
        <v>6050</v>
      </c>
      <c r="L2" s="8">
        <f>K2*10%</f>
        <v>605</v>
      </c>
      <c r="M2" s="8">
        <v>900</v>
      </c>
      <c r="N2" s="8">
        <v>102.44</v>
      </c>
      <c r="O2" s="8"/>
      <c r="P2" s="10">
        <f t="shared" ref="P2:P15" si="1">SUM(K2:O2)</f>
        <v>7657.44</v>
      </c>
      <c r="Q2" s="11">
        <f t="shared" ref="Q2:Q15" si="2">P2-J2</f>
        <v>553.63999999999942</v>
      </c>
      <c r="R2" s="12">
        <f t="shared" ref="R2:R16" si="3">P2/J2</f>
        <v>1.0779357526957403</v>
      </c>
      <c r="S2" s="18">
        <v>850</v>
      </c>
      <c r="T2" s="24">
        <f>K2-E2</f>
        <v>500</v>
      </c>
    </row>
    <row r="3" spans="1:20" s="6" customFormat="1" ht="13.8" x14ac:dyDescent="0.3">
      <c r="A3" s="6" t="s">
        <v>6</v>
      </c>
      <c r="B3" s="6" t="s">
        <v>32</v>
      </c>
      <c r="C3" s="7">
        <v>41456</v>
      </c>
      <c r="D3" s="15">
        <f>C18-C3</f>
        <v>2041</v>
      </c>
      <c r="E3" s="25">
        <v>3900</v>
      </c>
      <c r="F3" s="8">
        <f>E3*10%</f>
        <v>390</v>
      </c>
      <c r="G3" s="8">
        <v>0</v>
      </c>
      <c r="H3" s="8">
        <v>98.8</v>
      </c>
      <c r="I3" s="8"/>
      <c r="J3" s="9">
        <f t="shared" si="0"/>
        <v>4388.8</v>
      </c>
      <c r="K3" s="24">
        <v>4250</v>
      </c>
      <c r="L3" s="8">
        <f>K3*10%</f>
        <v>425</v>
      </c>
      <c r="M3" s="8">
        <v>0</v>
      </c>
      <c r="N3" s="8">
        <v>102.44</v>
      </c>
      <c r="O3" s="8"/>
      <c r="P3" s="10">
        <f t="shared" si="1"/>
        <v>4777.4399999999996</v>
      </c>
      <c r="Q3" s="11">
        <f t="shared" si="2"/>
        <v>388.63999999999942</v>
      </c>
      <c r="R3" s="12">
        <f t="shared" si="3"/>
        <v>1.0885526795479401</v>
      </c>
      <c r="S3" s="18">
        <v>400</v>
      </c>
      <c r="T3" s="24">
        <f t="shared" ref="T3:T15" si="4">K3-E3</f>
        <v>350</v>
      </c>
    </row>
    <row r="4" spans="1:20" s="6" customFormat="1" ht="13.8" x14ac:dyDescent="0.3">
      <c r="A4" s="6" t="s">
        <v>7</v>
      </c>
      <c r="B4" s="6" t="s">
        <v>32</v>
      </c>
      <c r="C4" s="7">
        <v>41187</v>
      </c>
      <c r="D4" s="15">
        <f>C18-C4</f>
        <v>2310</v>
      </c>
      <c r="E4" s="25">
        <v>3800</v>
      </c>
      <c r="F4" s="8">
        <f>E4*10%</f>
        <v>380</v>
      </c>
      <c r="G4" s="8">
        <v>0</v>
      </c>
      <c r="H4" s="8">
        <v>98.8</v>
      </c>
      <c r="I4" s="8"/>
      <c r="J4" s="9">
        <f t="shared" si="0"/>
        <v>4278.8</v>
      </c>
      <c r="K4" s="24">
        <v>4250</v>
      </c>
      <c r="L4" s="8">
        <f>K4*10%</f>
        <v>425</v>
      </c>
      <c r="M4" s="8">
        <v>0</v>
      </c>
      <c r="N4" s="8">
        <v>102.44</v>
      </c>
      <c r="O4" s="8"/>
      <c r="P4" s="10">
        <f t="shared" si="1"/>
        <v>4777.4399999999996</v>
      </c>
      <c r="Q4" s="11">
        <f t="shared" si="2"/>
        <v>498.63999999999942</v>
      </c>
      <c r="R4" s="12">
        <f t="shared" si="3"/>
        <v>1.1165373469196969</v>
      </c>
      <c r="S4" s="18">
        <v>400</v>
      </c>
      <c r="T4" s="24">
        <f t="shared" si="4"/>
        <v>450</v>
      </c>
    </row>
    <row r="5" spans="1:20" s="6" customFormat="1" ht="13.8" x14ac:dyDescent="0.3">
      <c r="A5" s="6" t="s">
        <v>13</v>
      </c>
      <c r="B5" s="6" t="s">
        <v>30</v>
      </c>
      <c r="C5" s="7">
        <v>37622</v>
      </c>
      <c r="D5" s="15">
        <f>C18-C5</f>
        <v>5875</v>
      </c>
      <c r="E5" s="25">
        <v>9000</v>
      </c>
      <c r="F5" s="8">
        <f t="shared" ref="F5:F10" si="5">E5/2</f>
        <v>4500</v>
      </c>
      <c r="G5" s="8">
        <v>1600</v>
      </c>
      <c r="H5" s="8">
        <v>98.8</v>
      </c>
      <c r="I5" s="8">
        <f>E5/12</f>
        <v>750</v>
      </c>
      <c r="J5" s="9">
        <f t="shared" si="0"/>
        <v>15948.8</v>
      </c>
      <c r="K5" s="24">
        <v>9500</v>
      </c>
      <c r="L5" s="8">
        <f t="shared" ref="L5:L10" si="6">K5/2</f>
        <v>4750</v>
      </c>
      <c r="M5" s="8">
        <v>1600</v>
      </c>
      <c r="N5" s="8">
        <v>102.44</v>
      </c>
      <c r="O5" s="8">
        <f>K5/12</f>
        <v>791.66666666666663</v>
      </c>
      <c r="P5" s="10">
        <f t="shared" si="1"/>
        <v>16744.106666666667</v>
      </c>
      <c r="Q5" s="11">
        <f t="shared" si="2"/>
        <v>795.3066666666673</v>
      </c>
      <c r="R5" s="12">
        <f t="shared" si="3"/>
        <v>1.0498662386302837</v>
      </c>
      <c r="S5" s="18">
        <v>1000</v>
      </c>
      <c r="T5" s="24">
        <f t="shared" si="4"/>
        <v>500</v>
      </c>
    </row>
    <row r="6" spans="1:20" s="6" customFormat="1" ht="13.8" x14ac:dyDescent="0.3">
      <c r="A6" s="6" t="s">
        <v>0</v>
      </c>
      <c r="B6" s="6" t="s">
        <v>30</v>
      </c>
      <c r="C6" s="7">
        <v>39722</v>
      </c>
      <c r="D6" s="15">
        <f>C18-C6</f>
        <v>3775</v>
      </c>
      <c r="E6" s="25">
        <v>5000</v>
      </c>
      <c r="F6" s="8">
        <f t="shared" si="5"/>
        <v>2500</v>
      </c>
      <c r="G6" s="8">
        <v>0</v>
      </c>
      <c r="H6" s="8">
        <v>98.8</v>
      </c>
      <c r="I6" s="8">
        <f>(E6*2)/12</f>
        <v>833.33333333333337</v>
      </c>
      <c r="J6" s="9">
        <f t="shared" si="0"/>
        <v>8432.1333333333332</v>
      </c>
      <c r="K6" s="24">
        <v>5300</v>
      </c>
      <c r="L6" s="8">
        <f t="shared" si="6"/>
        <v>2650</v>
      </c>
      <c r="M6" s="8">
        <v>0</v>
      </c>
      <c r="N6" s="8">
        <v>102.44</v>
      </c>
      <c r="O6" s="8">
        <f>(K6*2)/12</f>
        <v>883.33333333333337</v>
      </c>
      <c r="P6" s="10">
        <f t="shared" si="1"/>
        <v>8935.7733333333326</v>
      </c>
      <c r="Q6" s="11">
        <f t="shared" si="2"/>
        <v>503.63999999999942</v>
      </c>
      <c r="R6" s="12">
        <f t="shared" si="3"/>
        <v>1.0597286570421087</v>
      </c>
      <c r="S6" s="18">
        <v>340</v>
      </c>
      <c r="T6" s="24">
        <f t="shared" si="4"/>
        <v>300</v>
      </c>
    </row>
    <row r="7" spans="1:20" s="6" customFormat="1" ht="13.8" x14ac:dyDescent="0.3">
      <c r="A7" s="6" t="s">
        <v>1</v>
      </c>
      <c r="B7" s="6" t="s">
        <v>30</v>
      </c>
      <c r="C7" s="7">
        <v>40725</v>
      </c>
      <c r="D7" s="15">
        <f>C18-C7</f>
        <v>2772</v>
      </c>
      <c r="E7" s="25">
        <v>4000</v>
      </c>
      <c r="F7" s="8">
        <f t="shared" si="5"/>
        <v>2000</v>
      </c>
      <c r="G7" s="8">
        <v>0</v>
      </c>
      <c r="H7" s="8">
        <v>98.8</v>
      </c>
      <c r="I7" s="8">
        <f>(E7*2)/12</f>
        <v>666.66666666666663</v>
      </c>
      <c r="J7" s="9">
        <f t="shared" si="0"/>
        <v>6765.4666666666672</v>
      </c>
      <c r="K7" s="24">
        <v>4300</v>
      </c>
      <c r="L7" s="8">
        <f t="shared" si="6"/>
        <v>2150</v>
      </c>
      <c r="M7" s="8">
        <v>0</v>
      </c>
      <c r="N7" s="8">
        <v>102.44</v>
      </c>
      <c r="O7" s="8">
        <f>(K7*2)/12</f>
        <v>716.66666666666663</v>
      </c>
      <c r="P7" s="10">
        <f t="shared" si="1"/>
        <v>7269.1066666666666</v>
      </c>
      <c r="Q7" s="11">
        <f t="shared" si="2"/>
        <v>503.63999999999942</v>
      </c>
      <c r="R7" s="12">
        <f t="shared" si="3"/>
        <v>1.0744427583216727</v>
      </c>
      <c r="S7" s="18">
        <v>400</v>
      </c>
      <c r="T7" s="24">
        <f t="shared" si="4"/>
        <v>300</v>
      </c>
    </row>
    <row r="8" spans="1:20" s="6" customFormat="1" ht="13.8" x14ac:dyDescent="0.3">
      <c r="A8" s="6" t="s">
        <v>3</v>
      </c>
      <c r="B8" s="6" t="s">
        <v>30</v>
      </c>
      <c r="C8" s="7">
        <v>41283</v>
      </c>
      <c r="D8" s="15">
        <f>C18-C8</f>
        <v>2214</v>
      </c>
      <c r="E8" s="25">
        <v>3800</v>
      </c>
      <c r="F8" s="8">
        <f t="shared" si="5"/>
        <v>1900</v>
      </c>
      <c r="G8" s="8">
        <v>0</v>
      </c>
      <c r="H8" s="8">
        <v>98.8</v>
      </c>
      <c r="I8" s="8">
        <f>(E8*2)/12</f>
        <v>633.33333333333337</v>
      </c>
      <c r="J8" s="9">
        <f t="shared" si="0"/>
        <v>6432.1333333333332</v>
      </c>
      <c r="K8" s="24">
        <v>4100</v>
      </c>
      <c r="L8" s="8">
        <f t="shared" si="6"/>
        <v>2050</v>
      </c>
      <c r="M8" s="8">
        <v>0</v>
      </c>
      <c r="N8" s="8">
        <v>102.44</v>
      </c>
      <c r="O8" s="8">
        <f>(K8*2)/12</f>
        <v>683.33333333333337</v>
      </c>
      <c r="P8" s="10">
        <f t="shared" si="1"/>
        <v>6935.7733333333326</v>
      </c>
      <c r="Q8" s="11">
        <f t="shared" si="2"/>
        <v>503.63999999999942</v>
      </c>
      <c r="R8" s="12">
        <f t="shared" si="3"/>
        <v>1.0783006156588792</v>
      </c>
      <c r="S8" s="18">
        <v>500</v>
      </c>
      <c r="T8" s="24">
        <f t="shared" si="4"/>
        <v>300</v>
      </c>
    </row>
    <row r="9" spans="1:20" s="6" customFormat="1" ht="13.8" x14ac:dyDescent="0.3">
      <c r="A9" s="6" t="s">
        <v>2</v>
      </c>
      <c r="B9" s="6" t="s">
        <v>30</v>
      </c>
      <c r="C9" s="7">
        <v>40878</v>
      </c>
      <c r="D9" s="15">
        <f>C18-C9</f>
        <v>2619</v>
      </c>
      <c r="E9" s="25">
        <v>3800</v>
      </c>
      <c r="F9" s="8">
        <f t="shared" si="5"/>
        <v>1900</v>
      </c>
      <c r="G9" s="8">
        <v>0</v>
      </c>
      <c r="H9" s="8">
        <v>98.8</v>
      </c>
      <c r="I9" s="8">
        <f>(E9*2)/12</f>
        <v>633.33333333333337</v>
      </c>
      <c r="J9" s="9">
        <f t="shared" si="0"/>
        <v>6432.1333333333332</v>
      </c>
      <c r="K9" s="24">
        <v>4100</v>
      </c>
      <c r="L9" s="8">
        <f t="shared" si="6"/>
        <v>2050</v>
      </c>
      <c r="M9" s="8">
        <v>0</v>
      </c>
      <c r="N9" s="8">
        <v>102.44</v>
      </c>
      <c r="O9" s="8">
        <f>(K9*2)/12</f>
        <v>683.33333333333337</v>
      </c>
      <c r="P9" s="10">
        <f t="shared" si="1"/>
        <v>6935.7733333333326</v>
      </c>
      <c r="Q9" s="11">
        <f t="shared" si="2"/>
        <v>503.63999999999942</v>
      </c>
      <c r="R9" s="12">
        <f t="shared" si="3"/>
        <v>1.0783006156588792</v>
      </c>
      <c r="S9" s="18">
        <v>500</v>
      </c>
      <c r="T9" s="24">
        <f t="shared" si="4"/>
        <v>300</v>
      </c>
    </row>
    <row r="10" spans="1:20" s="6" customFormat="1" ht="13.8" x14ac:dyDescent="0.3">
      <c r="A10" s="6" t="s">
        <v>4</v>
      </c>
      <c r="B10" s="6" t="s">
        <v>30</v>
      </c>
      <c r="C10" s="7">
        <v>42717</v>
      </c>
      <c r="D10" s="15">
        <f>C18-C10</f>
        <v>780</v>
      </c>
      <c r="E10" s="25">
        <v>3200</v>
      </c>
      <c r="F10" s="8">
        <f t="shared" si="5"/>
        <v>1600</v>
      </c>
      <c r="G10" s="8">
        <v>0</v>
      </c>
      <c r="H10" s="8">
        <v>98.8</v>
      </c>
      <c r="I10" s="8">
        <f>(E10*2)/12</f>
        <v>533.33333333333337</v>
      </c>
      <c r="J10" s="9">
        <f t="shared" si="0"/>
        <v>5432.1333333333332</v>
      </c>
      <c r="K10" s="24">
        <v>3450</v>
      </c>
      <c r="L10" s="8">
        <f t="shared" si="6"/>
        <v>1725</v>
      </c>
      <c r="M10" s="8">
        <v>0</v>
      </c>
      <c r="N10" s="8">
        <v>102.44</v>
      </c>
      <c r="O10" s="8">
        <f>(K10*2)/12</f>
        <v>575</v>
      </c>
      <c r="P10" s="10">
        <f t="shared" si="1"/>
        <v>5852.44</v>
      </c>
      <c r="Q10" s="11">
        <f t="shared" si="2"/>
        <v>420.30666666666639</v>
      </c>
      <c r="R10" s="12">
        <f t="shared" si="3"/>
        <v>1.07737414398272</v>
      </c>
      <c r="S10" s="18">
        <v>400</v>
      </c>
      <c r="T10" s="24">
        <f t="shared" si="4"/>
        <v>250</v>
      </c>
    </row>
    <row r="11" spans="1:20" s="6" customFormat="1" ht="13.8" x14ac:dyDescent="0.3">
      <c r="A11" s="6" t="s">
        <v>12</v>
      </c>
      <c r="B11" s="6" t="s">
        <v>31</v>
      </c>
      <c r="C11" s="7">
        <v>40391</v>
      </c>
      <c r="D11" s="15">
        <f>C18-C11</f>
        <v>3106</v>
      </c>
      <c r="E11" s="25">
        <v>7000</v>
      </c>
      <c r="F11" s="8">
        <f>E11*10%</f>
        <v>700</v>
      </c>
      <c r="G11" s="8">
        <v>500</v>
      </c>
      <c r="H11" s="8">
        <v>98.8</v>
      </c>
      <c r="I11" s="8"/>
      <c r="J11" s="9">
        <f t="shared" si="0"/>
        <v>8298.7999999999993</v>
      </c>
      <c r="K11" s="24">
        <v>7550</v>
      </c>
      <c r="L11" s="8">
        <f>K11*10%</f>
        <v>755</v>
      </c>
      <c r="M11" s="8">
        <v>500</v>
      </c>
      <c r="N11" s="8">
        <v>102.44</v>
      </c>
      <c r="O11" s="8"/>
      <c r="P11" s="10">
        <f t="shared" si="1"/>
        <v>8907.44</v>
      </c>
      <c r="Q11" s="11">
        <f t="shared" si="2"/>
        <v>608.64000000000124</v>
      </c>
      <c r="R11" s="12">
        <f t="shared" si="3"/>
        <v>1.0733407239600907</v>
      </c>
      <c r="S11" s="18">
        <v>1700</v>
      </c>
      <c r="T11" s="24">
        <f t="shared" si="4"/>
        <v>550</v>
      </c>
    </row>
    <row r="12" spans="1:20" s="6" customFormat="1" ht="13.8" x14ac:dyDescent="0.3">
      <c r="A12" s="6" t="s">
        <v>8</v>
      </c>
      <c r="B12" s="6" t="s">
        <v>35</v>
      </c>
      <c r="C12" s="7">
        <v>39630</v>
      </c>
      <c r="D12" s="15">
        <f>C18-C12</f>
        <v>3867</v>
      </c>
      <c r="E12" s="25">
        <v>3850</v>
      </c>
      <c r="F12" s="8">
        <f>E12*10%</f>
        <v>385</v>
      </c>
      <c r="G12" s="8">
        <v>0</v>
      </c>
      <c r="H12" s="8">
        <v>98.8</v>
      </c>
      <c r="I12" s="8"/>
      <c r="J12" s="9">
        <f t="shared" si="0"/>
        <v>4333.8</v>
      </c>
      <c r="K12" s="24">
        <v>4250</v>
      </c>
      <c r="L12" s="8">
        <f>K12*10%</f>
        <v>425</v>
      </c>
      <c r="M12" s="8">
        <v>0</v>
      </c>
      <c r="N12" s="8">
        <v>102.44</v>
      </c>
      <c r="O12" s="8"/>
      <c r="P12" s="10">
        <f t="shared" si="1"/>
        <v>4777.4399999999996</v>
      </c>
      <c r="Q12" s="11">
        <f t="shared" si="2"/>
        <v>443.63999999999942</v>
      </c>
      <c r="R12" s="12">
        <f t="shared" si="3"/>
        <v>1.1023674373529002</v>
      </c>
      <c r="S12" s="18">
        <v>500</v>
      </c>
      <c r="T12" s="24">
        <f t="shared" si="4"/>
        <v>400</v>
      </c>
    </row>
    <row r="13" spans="1:20" s="6" customFormat="1" ht="13.8" x14ac:dyDescent="0.3">
      <c r="A13" s="6" t="s">
        <v>9</v>
      </c>
      <c r="B13" s="6" t="s">
        <v>33</v>
      </c>
      <c r="C13" s="7">
        <v>38596</v>
      </c>
      <c r="D13" s="15">
        <f>C18-C13</f>
        <v>4901</v>
      </c>
      <c r="E13" s="25">
        <v>4600</v>
      </c>
      <c r="F13" s="8">
        <f>E13*10%</f>
        <v>460</v>
      </c>
      <c r="G13" s="8">
        <v>0</v>
      </c>
      <c r="H13" s="8">
        <v>98.8</v>
      </c>
      <c r="I13" s="8"/>
      <c r="J13" s="9">
        <f t="shared" si="0"/>
        <v>5158.8</v>
      </c>
      <c r="K13" s="24">
        <v>4950</v>
      </c>
      <c r="L13" s="8">
        <f>K13*10%</f>
        <v>495</v>
      </c>
      <c r="M13" s="8">
        <v>0</v>
      </c>
      <c r="N13" s="8">
        <v>102.44</v>
      </c>
      <c r="O13" s="8"/>
      <c r="P13" s="10">
        <f t="shared" si="1"/>
        <v>5547.44</v>
      </c>
      <c r="Q13" s="11">
        <f t="shared" si="2"/>
        <v>388.63999999999942</v>
      </c>
      <c r="R13" s="12">
        <f t="shared" si="3"/>
        <v>1.07533534930604</v>
      </c>
      <c r="S13" s="18">
        <v>500</v>
      </c>
      <c r="T13" s="24">
        <f t="shared" si="4"/>
        <v>350</v>
      </c>
    </row>
    <row r="14" spans="1:20" x14ac:dyDescent="0.3">
      <c r="A14" s="6" t="s">
        <v>11</v>
      </c>
      <c r="B14" s="6" t="s">
        <v>36</v>
      </c>
      <c r="C14" s="7">
        <v>38078</v>
      </c>
      <c r="D14" s="15">
        <f>C18-C14</f>
        <v>5419</v>
      </c>
      <c r="E14" s="25">
        <v>5500</v>
      </c>
      <c r="F14" s="8">
        <f>E14*10%</f>
        <v>550</v>
      </c>
      <c r="G14" s="8">
        <v>0</v>
      </c>
      <c r="H14" s="8">
        <v>98.8</v>
      </c>
      <c r="I14" s="8"/>
      <c r="J14" s="9">
        <f t="shared" si="0"/>
        <v>6148.8</v>
      </c>
      <c r="K14" s="24">
        <v>5850</v>
      </c>
      <c r="L14" s="8">
        <f>K14*10%</f>
        <v>585</v>
      </c>
      <c r="M14" s="8">
        <v>0</v>
      </c>
      <c r="N14" s="8">
        <v>102.44</v>
      </c>
      <c r="O14" s="8"/>
      <c r="P14" s="10">
        <f t="shared" si="1"/>
        <v>6537.44</v>
      </c>
      <c r="Q14" s="11">
        <f t="shared" si="2"/>
        <v>388.63999999999942</v>
      </c>
      <c r="R14" s="12">
        <f t="shared" si="3"/>
        <v>1.0632058287795991</v>
      </c>
      <c r="S14" s="19">
        <v>500</v>
      </c>
      <c r="T14" s="24">
        <f t="shared" si="4"/>
        <v>350</v>
      </c>
    </row>
    <row r="15" spans="1:20" x14ac:dyDescent="0.3">
      <c r="A15" s="6" t="s">
        <v>10</v>
      </c>
      <c r="B15" s="6" t="s">
        <v>34</v>
      </c>
      <c r="C15" s="7">
        <v>42144</v>
      </c>
      <c r="D15" s="15">
        <f>C18-C15</f>
        <v>1353</v>
      </c>
      <c r="E15" s="25">
        <v>3850</v>
      </c>
      <c r="F15" s="8">
        <f>E15*10%</f>
        <v>385</v>
      </c>
      <c r="G15" s="8">
        <v>0</v>
      </c>
      <c r="H15" s="8">
        <v>98.8</v>
      </c>
      <c r="I15" s="8"/>
      <c r="J15" s="9">
        <f t="shared" si="0"/>
        <v>4333.8</v>
      </c>
      <c r="K15" s="24">
        <v>4250</v>
      </c>
      <c r="L15" s="8">
        <f>K15*10%</f>
        <v>425</v>
      </c>
      <c r="M15" s="8">
        <v>0</v>
      </c>
      <c r="N15" s="8">
        <v>102.44</v>
      </c>
      <c r="O15" s="8"/>
      <c r="P15" s="10">
        <f t="shared" si="1"/>
        <v>4777.4399999999996</v>
      </c>
      <c r="Q15" s="11">
        <f t="shared" si="2"/>
        <v>443.63999999999942</v>
      </c>
      <c r="R15" s="12">
        <f t="shared" si="3"/>
        <v>1.1023674373529002</v>
      </c>
      <c r="S15" s="19">
        <v>500</v>
      </c>
      <c r="T15" s="24">
        <f t="shared" si="4"/>
        <v>400</v>
      </c>
    </row>
    <row r="16" spans="1:20" x14ac:dyDescent="0.3">
      <c r="J16" s="21">
        <f>SUM(J2:J15)</f>
        <v>93488.200000000012</v>
      </c>
      <c r="P16" s="13">
        <f>SUM(P2:P15)</f>
        <v>100432.49333333333</v>
      </c>
      <c r="Q16" s="13">
        <f>SUM(Q2:Q15)</f>
        <v>6944.2933333333285</v>
      </c>
      <c r="R16" s="12">
        <f t="shared" si="3"/>
        <v>1.0742798912946587</v>
      </c>
      <c r="S16" s="16">
        <f>SUM(S2:S15)</f>
        <v>8490</v>
      </c>
      <c r="T16" s="16">
        <f>SUM(T2:T15)</f>
        <v>5300</v>
      </c>
    </row>
    <row r="18" spans="2:21" x14ac:dyDescent="0.3">
      <c r="B18" s="6" t="s">
        <v>37</v>
      </c>
      <c r="C18" s="14">
        <v>43497</v>
      </c>
      <c r="J18" s="26">
        <f>J16/14</f>
        <v>6677.7285714285726</v>
      </c>
      <c r="P18">
        <f>P16/14</f>
        <v>7173.7495238095235</v>
      </c>
      <c r="Q18" s="20">
        <f>Q16/14</f>
        <v>496.02095238095205</v>
      </c>
      <c r="S18" s="20">
        <f>S16/14</f>
        <v>606.42857142857144</v>
      </c>
      <c r="T18" s="20">
        <f>T16/14</f>
        <v>378.57142857142856</v>
      </c>
      <c r="U18" t="s">
        <v>39</v>
      </c>
    </row>
    <row r="19" spans="2:21" x14ac:dyDescent="0.3">
      <c r="G19" t="s">
        <v>40</v>
      </c>
      <c r="H19">
        <v>1185.6600000000001</v>
      </c>
      <c r="M19" t="s">
        <v>40</v>
      </c>
      <c r="N19" s="20">
        <v>1229.3</v>
      </c>
    </row>
    <row r="20" spans="2:21" x14ac:dyDescent="0.3">
      <c r="H20">
        <f>H19/12</f>
        <v>98.805000000000007</v>
      </c>
      <c r="N20">
        <f>N19/12</f>
        <v>102.44166666666666</v>
      </c>
      <c r="Q20" s="22">
        <f>Q16*12</f>
        <v>83331.519999999946</v>
      </c>
      <c r="R20" s="23" t="s">
        <v>41</v>
      </c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workbookViewId="0">
      <selection activeCell="A10" sqref="A10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  <c r="S1" s="17" t="s">
        <v>38</v>
      </c>
      <c r="T1" s="2" t="s">
        <v>42</v>
      </c>
    </row>
    <row r="2" spans="1:21" s="6" customFormat="1" ht="13.8" x14ac:dyDescent="0.3">
      <c r="A2" s="6" t="s">
        <v>5</v>
      </c>
      <c r="B2" s="6" t="s">
        <v>32</v>
      </c>
      <c r="C2" s="7">
        <v>38308</v>
      </c>
      <c r="D2" s="15">
        <f>C8-C2</f>
        <v>5189</v>
      </c>
      <c r="E2" s="25">
        <v>5550</v>
      </c>
      <c r="F2" s="8">
        <f>E2*10%</f>
        <v>555</v>
      </c>
      <c r="G2" s="8">
        <v>900</v>
      </c>
      <c r="H2" s="8">
        <v>98.8</v>
      </c>
      <c r="I2" s="8"/>
      <c r="J2" s="9">
        <f t="shared" ref="J2:J5" si="0">SUM(E2:I2)</f>
        <v>7103.8</v>
      </c>
      <c r="K2" s="24">
        <v>6050</v>
      </c>
      <c r="L2" s="8">
        <f>K2*10%</f>
        <v>605</v>
      </c>
      <c r="M2" s="8">
        <v>900</v>
      </c>
      <c r="N2" s="8">
        <v>102.44</v>
      </c>
      <c r="O2" s="8"/>
      <c r="P2" s="10">
        <f t="shared" ref="P2:P5" si="1">SUM(K2:O2)</f>
        <v>7657.44</v>
      </c>
      <c r="Q2" s="11">
        <f t="shared" ref="Q2:Q5" si="2">P2-J2</f>
        <v>553.63999999999942</v>
      </c>
      <c r="R2" s="12">
        <f t="shared" ref="R2:R6" si="3">P2/J2</f>
        <v>1.0779357526957403</v>
      </c>
      <c r="S2" s="18">
        <v>850</v>
      </c>
      <c r="T2" s="24">
        <f>K2-E2</f>
        <v>500</v>
      </c>
    </row>
    <row r="3" spans="1:21" s="6" customFormat="1" ht="13.8" x14ac:dyDescent="0.3">
      <c r="A3" s="6" t="s">
        <v>6</v>
      </c>
      <c r="B3" s="6" t="s">
        <v>32</v>
      </c>
      <c r="C3" s="7">
        <v>41456</v>
      </c>
      <c r="D3" s="15">
        <f>C8-C3</f>
        <v>2041</v>
      </c>
      <c r="E3" s="25">
        <v>3900</v>
      </c>
      <c r="F3" s="8">
        <f>E3*10%</f>
        <v>390</v>
      </c>
      <c r="G3" s="8">
        <v>0</v>
      </c>
      <c r="H3" s="8">
        <v>98.8</v>
      </c>
      <c r="I3" s="8"/>
      <c r="J3" s="9">
        <f t="shared" si="0"/>
        <v>4388.8</v>
      </c>
      <c r="K3" s="24">
        <v>4250</v>
      </c>
      <c r="L3" s="8">
        <f>K3*10%</f>
        <v>425</v>
      </c>
      <c r="M3" s="8">
        <v>0</v>
      </c>
      <c r="N3" s="8">
        <v>102.44</v>
      </c>
      <c r="O3" s="8"/>
      <c r="P3" s="10">
        <f t="shared" si="1"/>
        <v>4777.4399999999996</v>
      </c>
      <c r="Q3" s="11">
        <f t="shared" si="2"/>
        <v>388.63999999999942</v>
      </c>
      <c r="R3" s="12">
        <f t="shared" si="3"/>
        <v>1.0885526795479401</v>
      </c>
      <c r="S3" s="18">
        <v>400</v>
      </c>
      <c r="T3" s="24">
        <f t="shared" ref="T3:T5" si="4">K3-E3</f>
        <v>350</v>
      </c>
    </row>
    <row r="4" spans="1:21" s="6" customFormat="1" ht="13.8" x14ac:dyDescent="0.3">
      <c r="A4" s="6" t="s">
        <v>7</v>
      </c>
      <c r="B4" s="6" t="s">
        <v>32</v>
      </c>
      <c r="C4" s="7">
        <v>41187</v>
      </c>
      <c r="D4" s="15">
        <f>C8-C4</f>
        <v>2310</v>
      </c>
      <c r="E4" s="25">
        <v>3800</v>
      </c>
      <c r="F4" s="8">
        <f>E4*10%</f>
        <v>380</v>
      </c>
      <c r="G4" s="8">
        <v>0</v>
      </c>
      <c r="H4" s="8">
        <v>98.8</v>
      </c>
      <c r="I4" s="8"/>
      <c r="J4" s="9">
        <f t="shared" si="0"/>
        <v>4278.8</v>
      </c>
      <c r="K4" s="24">
        <v>4250</v>
      </c>
      <c r="L4" s="8">
        <f>K4*10%</f>
        <v>425</v>
      </c>
      <c r="M4" s="8">
        <v>0</v>
      </c>
      <c r="N4" s="8">
        <v>102.44</v>
      </c>
      <c r="O4" s="8"/>
      <c r="P4" s="10">
        <f t="shared" si="1"/>
        <v>4777.4399999999996</v>
      </c>
      <c r="Q4" s="11">
        <f t="shared" si="2"/>
        <v>498.63999999999942</v>
      </c>
      <c r="R4" s="12">
        <f t="shared" si="3"/>
        <v>1.1165373469196969</v>
      </c>
      <c r="S4" s="18">
        <v>400</v>
      </c>
      <c r="T4" s="24">
        <f t="shared" si="4"/>
        <v>450</v>
      </c>
    </row>
    <row r="5" spans="1:21" s="6" customFormat="1" ht="13.8" x14ac:dyDescent="0.3">
      <c r="A5" s="6" t="s">
        <v>8</v>
      </c>
      <c r="B5" s="6" t="s">
        <v>35</v>
      </c>
      <c r="C5" s="7">
        <v>39630</v>
      </c>
      <c r="D5" s="15">
        <f>C8-C5</f>
        <v>3867</v>
      </c>
      <c r="E5" s="25">
        <v>3850</v>
      </c>
      <c r="F5" s="8">
        <f>E5*10%</f>
        <v>385</v>
      </c>
      <c r="G5" s="8">
        <v>0</v>
      </c>
      <c r="H5" s="8">
        <v>98.8</v>
      </c>
      <c r="I5" s="8"/>
      <c r="J5" s="9">
        <f t="shared" si="0"/>
        <v>4333.8</v>
      </c>
      <c r="K5" s="24">
        <v>4250</v>
      </c>
      <c r="L5" s="8">
        <f>K5*10%</f>
        <v>425</v>
      </c>
      <c r="M5" s="8">
        <v>0</v>
      </c>
      <c r="N5" s="8">
        <v>102.44</v>
      </c>
      <c r="O5" s="8"/>
      <c r="P5" s="10">
        <f t="shared" si="1"/>
        <v>4777.4399999999996</v>
      </c>
      <c r="Q5" s="11">
        <f t="shared" si="2"/>
        <v>443.63999999999942</v>
      </c>
      <c r="R5" s="12">
        <f t="shared" si="3"/>
        <v>1.1023674373529002</v>
      </c>
      <c r="S5" s="18">
        <v>500</v>
      </c>
      <c r="T5" s="24">
        <f t="shared" si="4"/>
        <v>400</v>
      </c>
    </row>
    <row r="6" spans="1:21" x14ac:dyDescent="0.3">
      <c r="J6" s="21">
        <f>SUM(J2:J5)</f>
        <v>20105.2</v>
      </c>
      <c r="P6" s="13">
        <f>SUM(P2:P5)</f>
        <v>21989.759999999998</v>
      </c>
      <c r="Q6" s="13">
        <f>SUM(Q2:Q5)</f>
        <v>1884.5599999999977</v>
      </c>
      <c r="R6" s="12">
        <f t="shared" si="3"/>
        <v>1.0937349541412171</v>
      </c>
      <c r="S6" s="16">
        <f>SUM(S2:S5)</f>
        <v>2150</v>
      </c>
      <c r="T6" s="16">
        <f>SUM(T2:T5)</f>
        <v>1700</v>
      </c>
    </row>
    <row r="8" spans="1:21" x14ac:dyDescent="0.3">
      <c r="B8" s="6" t="s">
        <v>37</v>
      </c>
      <c r="C8" s="14">
        <v>43497</v>
      </c>
      <c r="J8" s="26">
        <f>J6/14</f>
        <v>1436.0857142857144</v>
      </c>
      <c r="P8">
        <f>P6/14</f>
        <v>1570.6971428571428</v>
      </c>
      <c r="Q8" s="20">
        <f>Q6/14</f>
        <v>134.61142857142841</v>
      </c>
      <c r="S8" s="20">
        <f>S6/14</f>
        <v>153.57142857142858</v>
      </c>
      <c r="T8" s="20">
        <f>T6/14</f>
        <v>121.42857142857143</v>
      </c>
      <c r="U8" t="s">
        <v>39</v>
      </c>
    </row>
    <row r="9" spans="1:21" x14ac:dyDescent="0.3">
      <c r="G9" t="s">
        <v>40</v>
      </c>
      <c r="H9">
        <v>1185.6600000000001</v>
      </c>
      <c r="M9" t="s">
        <v>40</v>
      </c>
      <c r="N9" s="20">
        <v>1229.3</v>
      </c>
    </row>
    <row r="10" spans="1:21" x14ac:dyDescent="0.3">
      <c r="H10">
        <f>H9/12</f>
        <v>98.805000000000007</v>
      </c>
      <c r="N10">
        <f>N9/12</f>
        <v>102.44166666666666</v>
      </c>
      <c r="Q10" s="22">
        <f>Q6*12</f>
        <v>22614.719999999972</v>
      </c>
      <c r="R10" s="23" t="s">
        <v>41</v>
      </c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workbookViewId="0">
      <selection activeCell="C16" sqref="C1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  <c r="S1" s="17" t="s">
        <v>38</v>
      </c>
      <c r="T1" s="2" t="s">
        <v>42</v>
      </c>
    </row>
    <row r="2" spans="1:21" s="6" customFormat="1" ht="13.8" x14ac:dyDescent="0.3">
      <c r="A2" s="6" t="s">
        <v>13</v>
      </c>
      <c r="B2" s="6" t="s">
        <v>30</v>
      </c>
      <c r="C2" s="7">
        <v>37622</v>
      </c>
      <c r="D2" s="15">
        <f>C10-C2</f>
        <v>5875</v>
      </c>
      <c r="E2" s="25">
        <v>9000</v>
      </c>
      <c r="F2" s="8">
        <f t="shared" ref="F2:F7" si="0">E2/2</f>
        <v>4500</v>
      </c>
      <c r="G2" s="8">
        <v>1600</v>
      </c>
      <c r="H2" s="8">
        <v>98.8</v>
      </c>
      <c r="I2" s="8">
        <f>E2/12</f>
        <v>750</v>
      </c>
      <c r="J2" s="9">
        <f t="shared" ref="J2:J7" si="1">SUM(E2:I2)</f>
        <v>15948.8</v>
      </c>
      <c r="K2" s="24">
        <v>9500</v>
      </c>
      <c r="L2" s="8">
        <f t="shared" ref="L2:L7" si="2">K2/2</f>
        <v>4750</v>
      </c>
      <c r="M2" s="8">
        <v>1600</v>
      </c>
      <c r="N2" s="8">
        <v>102.44</v>
      </c>
      <c r="O2" s="8">
        <f>K2/12</f>
        <v>791.66666666666663</v>
      </c>
      <c r="P2" s="10">
        <f t="shared" ref="P2:P7" si="3">SUM(K2:O2)</f>
        <v>16744.106666666667</v>
      </c>
      <c r="Q2" s="11">
        <f t="shared" ref="Q2:Q7" si="4">P2-J2</f>
        <v>795.3066666666673</v>
      </c>
      <c r="R2" s="12">
        <f t="shared" ref="R2:R8" si="5">P2/J2</f>
        <v>1.0498662386302837</v>
      </c>
      <c r="S2" s="18">
        <v>1000</v>
      </c>
      <c r="T2" s="24">
        <f t="shared" ref="T2:T7" si="6">K2-E2</f>
        <v>500</v>
      </c>
    </row>
    <row r="3" spans="1:21" s="6" customFormat="1" ht="13.8" x14ac:dyDescent="0.3">
      <c r="A3" s="6" t="s">
        <v>0</v>
      </c>
      <c r="B3" s="6" t="s">
        <v>30</v>
      </c>
      <c r="C3" s="7">
        <v>39722</v>
      </c>
      <c r="D3" s="15">
        <f>C10-C3</f>
        <v>3775</v>
      </c>
      <c r="E3" s="25">
        <v>5000</v>
      </c>
      <c r="F3" s="8">
        <f t="shared" si="0"/>
        <v>2500</v>
      </c>
      <c r="G3" s="8">
        <v>0</v>
      </c>
      <c r="H3" s="8">
        <v>98.8</v>
      </c>
      <c r="I3" s="8">
        <f>(E3*2)/12</f>
        <v>833.33333333333337</v>
      </c>
      <c r="J3" s="9">
        <f t="shared" si="1"/>
        <v>8432.1333333333332</v>
      </c>
      <c r="K3" s="24">
        <v>5300</v>
      </c>
      <c r="L3" s="8">
        <f t="shared" si="2"/>
        <v>2650</v>
      </c>
      <c r="M3" s="8">
        <v>0</v>
      </c>
      <c r="N3" s="8">
        <v>102.44</v>
      </c>
      <c r="O3" s="8">
        <f>(K3*2)/12</f>
        <v>883.33333333333337</v>
      </c>
      <c r="P3" s="10">
        <f t="shared" si="3"/>
        <v>8935.7733333333326</v>
      </c>
      <c r="Q3" s="11">
        <f t="shared" si="4"/>
        <v>503.63999999999942</v>
      </c>
      <c r="R3" s="12">
        <f t="shared" si="5"/>
        <v>1.0597286570421087</v>
      </c>
      <c r="S3" s="18">
        <v>340</v>
      </c>
      <c r="T3" s="24">
        <f t="shared" si="6"/>
        <v>300</v>
      </c>
    </row>
    <row r="4" spans="1:21" s="6" customFormat="1" ht="13.8" x14ac:dyDescent="0.3">
      <c r="A4" s="6" t="s">
        <v>1</v>
      </c>
      <c r="B4" s="6" t="s">
        <v>30</v>
      </c>
      <c r="C4" s="7">
        <v>40725</v>
      </c>
      <c r="D4" s="15">
        <f>C10-C4</f>
        <v>2772</v>
      </c>
      <c r="E4" s="25">
        <v>4000</v>
      </c>
      <c r="F4" s="8">
        <f t="shared" si="0"/>
        <v>2000</v>
      </c>
      <c r="G4" s="8">
        <v>0</v>
      </c>
      <c r="H4" s="8">
        <v>98.8</v>
      </c>
      <c r="I4" s="8">
        <f>(E4*2)/12</f>
        <v>666.66666666666663</v>
      </c>
      <c r="J4" s="9">
        <f t="shared" si="1"/>
        <v>6765.4666666666672</v>
      </c>
      <c r="K4" s="24">
        <v>4300</v>
      </c>
      <c r="L4" s="8">
        <f t="shared" si="2"/>
        <v>2150</v>
      </c>
      <c r="M4" s="8">
        <v>0</v>
      </c>
      <c r="N4" s="8">
        <v>102.44</v>
      </c>
      <c r="O4" s="8">
        <f>(K4*2)/12</f>
        <v>716.66666666666663</v>
      </c>
      <c r="P4" s="10">
        <f t="shared" si="3"/>
        <v>7269.1066666666666</v>
      </c>
      <c r="Q4" s="11">
        <f t="shared" si="4"/>
        <v>503.63999999999942</v>
      </c>
      <c r="R4" s="12">
        <f t="shared" si="5"/>
        <v>1.0744427583216727</v>
      </c>
      <c r="S4" s="18">
        <v>400</v>
      </c>
      <c r="T4" s="24">
        <f t="shared" si="6"/>
        <v>300</v>
      </c>
    </row>
    <row r="5" spans="1:21" s="6" customFormat="1" ht="13.8" x14ac:dyDescent="0.3">
      <c r="A5" s="6" t="s">
        <v>3</v>
      </c>
      <c r="B5" s="6" t="s">
        <v>30</v>
      </c>
      <c r="C5" s="7">
        <v>41283</v>
      </c>
      <c r="D5" s="15">
        <f>C10-C5</f>
        <v>2214</v>
      </c>
      <c r="E5" s="25">
        <v>3800</v>
      </c>
      <c r="F5" s="8">
        <f t="shared" si="0"/>
        <v>1900</v>
      </c>
      <c r="G5" s="8">
        <v>0</v>
      </c>
      <c r="H5" s="8">
        <v>98.8</v>
      </c>
      <c r="I5" s="8">
        <f>(E5*2)/12</f>
        <v>633.33333333333337</v>
      </c>
      <c r="J5" s="9">
        <f t="shared" si="1"/>
        <v>6432.1333333333332</v>
      </c>
      <c r="K5" s="24">
        <v>4100</v>
      </c>
      <c r="L5" s="8">
        <f t="shared" si="2"/>
        <v>2050</v>
      </c>
      <c r="M5" s="8">
        <v>0</v>
      </c>
      <c r="N5" s="8">
        <v>102.44</v>
      </c>
      <c r="O5" s="8">
        <f>(K5*2)/12</f>
        <v>683.33333333333337</v>
      </c>
      <c r="P5" s="10">
        <f t="shared" si="3"/>
        <v>6935.7733333333326</v>
      </c>
      <c r="Q5" s="11">
        <f t="shared" si="4"/>
        <v>503.63999999999942</v>
      </c>
      <c r="R5" s="12">
        <f t="shared" si="5"/>
        <v>1.0783006156588792</v>
      </c>
      <c r="S5" s="18">
        <v>500</v>
      </c>
      <c r="T5" s="24">
        <f t="shared" si="6"/>
        <v>300</v>
      </c>
    </row>
    <row r="6" spans="1:21" s="6" customFormat="1" ht="13.8" x14ac:dyDescent="0.3">
      <c r="A6" s="6" t="s">
        <v>2</v>
      </c>
      <c r="B6" s="6" t="s">
        <v>30</v>
      </c>
      <c r="C6" s="7">
        <v>40878</v>
      </c>
      <c r="D6" s="15">
        <f>C10-C6</f>
        <v>2619</v>
      </c>
      <c r="E6" s="25">
        <v>3800</v>
      </c>
      <c r="F6" s="8">
        <f t="shared" si="0"/>
        <v>1900</v>
      </c>
      <c r="G6" s="8">
        <v>0</v>
      </c>
      <c r="H6" s="8">
        <v>98.8</v>
      </c>
      <c r="I6" s="8">
        <f>(E6*2)/12</f>
        <v>633.33333333333337</v>
      </c>
      <c r="J6" s="9">
        <f t="shared" si="1"/>
        <v>6432.1333333333332</v>
      </c>
      <c r="K6" s="24">
        <v>4100</v>
      </c>
      <c r="L6" s="8">
        <f t="shared" si="2"/>
        <v>2050</v>
      </c>
      <c r="M6" s="8">
        <v>0</v>
      </c>
      <c r="N6" s="8">
        <v>102.44</v>
      </c>
      <c r="O6" s="8">
        <f>(K6*2)/12</f>
        <v>683.33333333333337</v>
      </c>
      <c r="P6" s="10">
        <f t="shared" si="3"/>
        <v>6935.7733333333326</v>
      </c>
      <c r="Q6" s="11">
        <f t="shared" si="4"/>
        <v>503.63999999999942</v>
      </c>
      <c r="R6" s="12">
        <f t="shared" si="5"/>
        <v>1.0783006156588792</v>
      </c>
      <c r="S6" s="18">
        <v>500</v>
      </c>
      <c r="T6" s="24">
        <f t="shared" si="6"/>
        <v>300</v>
      </c>
    </row>
    <row r="7" spans="1:21" s="6" customFormat="1" ht="13.8" x14ac:dyDescent="0.3">
      <c r="A7" s="6" t="s">
        <v>4</v>
      </c>
      <c r="B7" s="6" t="s">
        <v>30</v>
      </c>
      <c r="C7" s="7">
        <v>42717</v>
      </c>
      <c r="D7" s="15">
        <f>C10-C7</f>
        <v>780</v>
      </c>
      <c r="E7" s="25">
        <v>3200</v>
      </c>
      <c r="F7" s="8">
        <f t="shared" si="0"/>
        <v>1600</v>
      </c>
      <c r="G7" s="8">
        <v>0</v>
      </c>
      <c r="H7" s="8">
        <v>98.8</v>
      </c>
      <c r="I7" s="8">
        <f>(E7*2)/12</f>
        <v>533.33333333333337</v>
      </c>
      <c r="J7" s="9">
        <f t="shared" si="1"/>
        <v>5432.1333333333332</v>
      </c>
      <c r="K7" s="24">
        <v>3450</v>
      </c>
      <c r="L7" s="8">
        <f t="shared" si="2"/>
        <v>1725</v>
      </c>
      <c r="M7" s="8">
        <v>0</v>
      </c>
      <c r="N7" s="8">
        <v>102.44</v>
      </c>
      <c r="O7" s="8">
        <f>(K7*2)/12</f>
        <v>575</v>
      </c>
      <c r="P7" s="10">
        <f t="shared" si="3"/>
        <v>5852.44</v>
      </c>
      <c r="Q7" s="11">
        <f t="shared" si="4"/>
        <v>420.30666666666639</v>
      </c>
      <c r="R7" s="12">
        <f t="shared" si="5"/>
        <v>1.07737414398272</v>
      </c>
      <c r="S7" s="18">
        <v>400</v>
      </c>
      <c r="T7" s="24">
        <f t="shared" si="6"/>
        <v>250</v>
      </c>
    </row>
    <row r="8" spans="1:21" x14ac:dyDescent="0.3">
      <c r="J8" s="21">
        <f>SUM(J2:J7)</f>
        <v>49442.799999999996</v>
      </c>
      <c r="P8" s="13">
        <f>SUM(P2:P7)</f>
        <v>52672.973333333328</v>
      </c>
      <c r="Q8" s="13">
        <f>SUM(Q2:Q7)</f>
        <v>3230.1733333333314</v>
      </c>
      <c r="R8" s="12">
        <f t="shared" si="5"/>
        <v>1.065331521138231</v>
      </c>
      <c r="S8" s="16">
        <f>SUM(S2:S7)</f>
        <v>3140</v>
      </c>
      <c r="T8" s="16">
        <f>SUM(T2:T7)</f>
        <v>1950</v>
      </c>
    </row>
    <row r="10" spans="1:21" x14ac:dyDescent="0.3">
      <c r="B10" s="6" t="s">
        <v>37</v>
      </c>
      <c r="C10" s="14">
        <v>43497</v>
      </c>
      <c r="J10" s="26">
        <f>J8/14</f>
        <v>3531.6285714285709</v>
      </c>
      <c r="P10">
        <f>P8/14</f>
        <v>3762.3552380952378</v>
      </c>
      <c r="Q10" s="20">
        <f>Q8/14</f>
        <v>230.72666666666652</v>
      </c>
      <c r="S10" s="20">
        <f>S8/14</f>
        <v>224.28571428571428</v>
      </c>
      <c r="T10" s="20">
        <f>T8/14</f>
        <v>139.28571428571428</v>
      </c>
      <c r="U10" t="s">
        <v>39</v>
      </c>
    </row>
    <row r="11" spans="1:21" x14ac:dyDescent="0.3">
      <c r="G11" t="s">
        <v>40</v>
      </c>
      <c r="H11">
        <v>1185.6600000000001</v>
      </c>
      <c r="M11" t="s">
        <v>40</v>
      </c>
      <c r="N11" s="20">
        <v>1229.3</v>
      </c>
    </row>
    <row r="12" spans="1:21" x14ac:dyDescent="0.3">
      <c r="H12">
        <f>H11/12</f>
        <v>98.805000000000007</v>
      </c>
      <c r="N12">
        <f>N11/12</f>
        <v>102.44166666666666</v>
      </c>
      <c r="Q12" s="22">
        <f>Q8*12</f>
        <v>38762.079999999973</v>
      </c>
      <c r="R12" s="23" t="s">
        <v>41</v>
      </c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Firma</vt:lpstr>
      <vt:lpstr>BOK</vt:lpstr>
      <vt:lpstr>DH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2019-01-23T11:04:45Z</cp:lastPrinted>
  <dcterms:created xsi:type="dcterms:W3CDTF">2016-12-05T10:09:36Z</dcterms:created>
  <dcterms:modified xsi:type="dcterms:W3CDTF">2019-09-17T08:39:15Z</dcterms:modified>
</cp:coreProperties>
</file>