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8" windowWidth="20112" windowHeight="7428"/>
  </bookViews>
  <sheets>
    <sheet name="Firma" sheetId="5" r:id="rId1"/>
    <sheet name="BOK" sheetId="1" r:id="rId2"/>
    <sheet name="DH" sheetId="4" r:id="rId3"/>
    <sheet name="Arkusz3" sheetId="3" r:id="rId4"/>
  </sheets>
  <calcPr calcId="145621"/>
</workbook>
</file>

<file path=xl/calcChain.xml><?xml version="1.0" encoding="utf-8"?>
<calcChain xmlns="http://schemas.openxmlformats.org/spreadsheetml/2006/main">
  <c r="T16" i="5" l="1"/>
  <c r="E15" i="5"/>
  <c r="E14" i="5"/>
  <c r="E13" i="5"/>
  <c r="E12" i="5"/>
  <c r="E11" i="5"/>
  <c r="H10" i="5"/>
  <c r="E10" i="5"/>
  <c r="H9" i="5"/>
  <c r="E9" i="5"/>
  <c r="H8" i="5"/>
  <c r="E8" i="5"/>
  <c r="H7" i="5"/>
  <c r="E7" i="5"/>
  <c r="H6" i="5"/>
  <c r="E6" i="5"/>
  <c r="H5" i="5"/>
  <c r="E5" i="5"/>
  <c r="E4" i="5"/>
  <c r="E3" i="5"/>
  <c r="E2" i="5"/>
  <c r="M20" i="5" l="1"/>
  <c r="G20" i="5"/>
  <c r="R16" i="5"/>
  <c r="R18" i="5" s="1"/>
  <c r="K15" i="5"/>
  <c r="O15" i="5" s="1"/>
  <c r="I15" i="5"/>
  <c r="K14" i="5"/>
  <c r="O14" i="5" s="1"/>
  <c r="I14" i="5"/>
  <c r="K13" i="5"/>
  <c r="O13" i="5" s="1"/>
  <c r="I13" i="5"/>
  <c r="K12" i="5"/>
  <c r="O12" i="5" s="1"/>
  <c r="I12" i="5"/>
  <c r="K11" i="5"/>
  <c r="O11" i="5" s="1"/>
  <c r="I11" i="5"/>
  <c r="N10" i="5"/>
  <c r="K10" i="5"/>
  <c r="I10" i="5"/>
  <c r="N9" i="5"/>
  <c r="K9" i="5"/>
  <c r="I9" i="5"/>
  <c r="N8" i="5"/>
  <c r="K8" i="5"/>
  <c r="I8" i="5"/>
  <c r="N7" i="5"/>
  <c r="K7" i="5"/>
  <c r="I7" i="5"/>
  <c r="N6" i="5"/>
  <c r="K6" i="5"/>
  <c r="I6" i="5"/>
  <c r="N5" i="5"/>
  <c r="K5" i="5"/>
  <c r="I5" i="5"/>
  <c r="K4" i="5"/>
  <c r="O4" i="5" s="1"/>
  <c r="I4" i="5"/>
  <c r="K3" i="5"/>
  <c r="O3" i="5" s="1"/>
  <c r="I3" i="5"/>
  <c r="K2" i="5"/>
  <c r="O2" i="5" s="1"/>
  <c r="I2" i="5"/>
  <c r="N12" i="4"/>
  <c r="H12" i="4"/>
  <c r="S8" i="4"/>
  <c r="S10" i="4" s="1"/>
  <c r="T7" i="4"/>
  <c r="O7" i="4"/>
  <c r="L7" i="4"/>
  <c r="I7" i="4"/>
  <c r="F7" i="4"/>
  <c r="J7" i="4" s="1"/>
  <c r="D7" i="4"/>
  <c r="T6" i="4"/>
  <c r="O6" i="4"/>
  <c r="L6" i="4"/>
  <c r="I6" i="4"/>
  <c r="F6" i="4"/>
  <c r="D6" i="4"/>
  <c r="T5" i="4"/>
  <c r="O5" i="4"/>
  <c r="L5" i="4"/>
  <c r="I5" i="4"/>
  <c r="F5" i="4"/>
  <c r="D5" i="4"/>
  <c r="T4" i="4"/>
  <c r="O4" i="4"/>
  <c r="L4" i="4"/>
  <c r="P4" i="4" s="1"/>
  <c r="I4" i="4"/>
  <c r="F4" i="4"/>
  <c r="D4" i="4"/>
  <c r="T3" i="4"/>
  <c r="O3" i="4"/>
  <c r="L3" i="4"/>
  <c r="I3" i="4"/>
  <c r="F3" i="4"/>
  <c r="J3" i="4" s="1"/>
  <c r="D3" i="4"/>
  <c r="T2" i="4"/>
  <c r="O2" i="4"/>
  <c r="L2" i="4"/>
  <c r="I2" i="4"/>
  <c r="F2" i="4"/>
  <c r="D2" i="4"/>
  <c r="O7" i="5" l="1"/>
  <c r="Q7" i="5" s="1"/>
  <c r="O9" i="5"/>
  <c r="Q9" i="5" s="1"/>
  <c r="O6" i="5"/>
  <c r="P6" i="5" s="1"/>
  <c r="O8" i="5"/>
  <c r="Q8" i="5" s="1"/>
  <c r="O10" i="5"/>
  <c r="P10" i="5" s="1"/>
  <c r="O5" i="5"/>
  <c r="Q5" i="5" s="1"/>
  <c r="Q11" i="5"/>
  <c r="I16" i="5"/>
  <c r="I18" i="5" s="1"/>
  <c r="P11" i="5"/>
  <c r="P15" i="5"/>
  <c r="Q15" i="5"/>
  <c r="Q2" i="5"/>
  <c r="P2" i="5"/>
  <c r="Q4" i="5"/>
  <c r="P4" i="5"/>
  <c r="P14" i="5"/>
  <c r="Q14" i="5"/>
  <c r="P13" i="5"/>
  <c r="Q13" i="5"/>
  <c r="P12" i="5"/>
  <c r="Q12" i="5"/>
  <c r="Q3" i="5"/>
  <c r="P3" i="5"/>
  <c r="P6" i="4"/>
  <c r="T8" i="4"/>
  <c r="T10" i="4" s="1"/>
  <c r="J4" i="4"/>
  <c r="P5" i="4"/>
  <c r="J2" i="4"/>
  <c r="P3" i="4"/>
  <c r="Q3" i="4" s="1"/>
  <c r="J6" i="4"/>
  <c r="P2" i="4"/>
  <c r="R2" i="4" s="1"/>
  <c r="J5" i="4"/>
  <c r="Q5" i="4" s="1"/>
  <c r="P7" i="4"/>
  <c r="Q7" i="4" s="1"/>
  <c r="R4" i="4"/>
  <c r="Q4" i="4"/>
  <c r="H10" i="1"/>
  <c r="N10" i="1"/>
  <c r="P8" i="5" l="1"/>
  <c r="P7" i="5"/>
  <c r="Q10" i="5"/>
  <c r="P9" i="5"/>
  <c r="O16" i="5"/>
  <c r="O18" i="5" s="1"/>
  <c r="Q6" i="5"/>
  <c r="P5" i="5"/>
  <c r="P8" i="4"/>
  <c r="R7" i="4"/>
  <c r="R5" i="4"/>
  <c r="R6" i="4"/>
  <c r="J8" i="4"/>
  <c r="J10" i="4" s="1"/>
  <c r="Q2" i="4"/>
  <c r="R3" i="4"/>
  <c r="Q6" i="4"/>
  <c r="R8" i="4"/>
  <c r="P10" i="4"/>
  <c r="P16" i="5" l="1"/>
  <c r="P20" i="5" s="1"/>
  <c r="Q16" i="5"/>
  <c r="P18" i="5"/>
  <c r="Q8" i="4"/>
  <c r="Q12" i="4"/>
  <c r="Q10" i="4"/>
  <c r="T5" i="1"/>
  <c r="T4" i="1"/>
  <c r="T3" i="1"/>
  <c r="T2" i="1"/>
  <c r="S6" i="1"/>
  <c r="S8" i="1" s="1"/>
  <c r="D5" i="1"/>
  <c r="D4" i="1"/>
  <c r="D3" i="1"/>
  <c r="D2" i="1"/>
  <c r="T6" i="1" l="1"/>
  <c r="T8" i="1" s="1"/>
  <c r="F5" i="1" l="1"/>
  <c r="F3" i="1"/>
  <c r="F4" i="1"/>
  <c r="F2" i="1"/>
  <c r="J5" i="1" l="1"/>
  <c r="J3" i="1"/>
  <c r="J4" i="1"/>
  <c r="J2" i="1"/>
  <c r="L2" i="1"/>
  <c r="P2" i="1" s="1"/>
  <c r="L5" i="1"/>
  <c r="P5" i="1" s="1"/>
  <c r="L3" i="1"/>
  <c r="P3" i="1" s="1"/>
  <c r="L4" i="1"/>
  <c r="P4" i="1" s="1"/>
  <c r="J6" i="1" l="1"/>
  <c r="J8" i="1" s="1"/>
  <c r="R5" i="1"/>
  <c r="R2" i="1"/>
  <c r="R4" i="1"/>
  <c r="R3" i="1"/>
  <c r="Q5" i="1"/>
  <c r="Q2" i="1"/>
  <c r="Q4" i="1"/>
  <c r="Q3" i="1"/>
  <c r="P6" i="1" l="1"/>
  <c r="R6" i="1" l="1"/>
  <c r="P8" i="1"/>
  <c r="Q6" i="1"/>
  <c r="Q8" i="1" l="1"/>
  <c r="Q10" i="1"/>
</calcChain>
</file>

<file path=xl/comments1.xml><?xml version="1.0" encoding="utf-8"?>
<comments xmlns="http://schemas.openxmlformats.org/spreadsheetml/2006/main">
  <authors>
    <author>Katarzyna O.</author>
    <author>katarzynao</author>
  </authors>
  <commentList>
    <comment ref="D4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w zasadniczą wliczona premia za windykacje 300 zł kwartalnie
</t>
        </r>
      </text>
    </comment>
    <comment ref="E5" authorId="1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50% zasadniczej</t>
        </r>
      </text>
    </comment>
    <comment ref="K5" authorId="1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50% zasadniczej</t>
        </r>
      </text>
    </comment>
  </commentList>
</comments>
</file>

<file path=xl/comments2.xml><?xml version="1.0" encoding="utf-8"?>
<comments xmlns="http://schemas.openxmlformats.org/spreadsheetml/2006/main">
  <authors>
    <author>Katarzyna O.</author>
  </authors>
  <commentList>
    <comment ref="K4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w zasadniczą wliczona premia za windykacje 300 zł kwartalnie
</t>
        </r>
      </text>
    </comment>
  </commentList>
</comments>
</file>

<file path=xl/comments3.xml><?xml version="1.0" encoding="utf-8"?>
<comments xmlns="http://schemas.openxmlformats.org/spreadsheetml/2006/main">
  <authors>
    <author>katarzynao</author>
  </authors>
  <commentList>
    <comment ref="F2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50% zasadniczej</t>
        </r>
      </text>
    </comment>
    <comment ref="L2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50% zasadniczej</t>
        </r>
      </text>
    </comment>
  </commentList>
</comments>
</file>

<file path=xl/sharedStrings.xml><?xml version="1.0" encoding="utf-8"?>
<sst xmlns="http://schemas.openxmlformats.org/spreadsheetml/2006/main" count="122" uniqueCount="44">
  <si>
    <t>Choma Piotr</t>
  </si>
  <si>
    <t>Szwajdych Krzysztof</t>
  </si>
  <si>
    <t>Sypień Tomasz</t>
  </si>
  <si>
    <t>Biskupski Bartłomiej</t>
  </si>
  <si>
    <t>Lasia Piotr</t>
  </si>
  <si>
    <t>Młynarski Paweł</t>
  </si>
  <si>
    <t>Kucharzyk Katarzyna</t>
  </si>
  <si>
    <t>Krawczyk Agata</t>
  </si>
  <si>
    <t>Obłaza Janusz</t>
  </si>
  <si>
    <t>Batko Kacper</t>
  </si>
  <si>
    <t>Milewski Kamil</t>
  </si>
  <si>
    <t>Zagaja Agnieszka</t>
  </si>
  <si>
    <t>Ciuśniak Barbara</t>
  </si>
  <si>
    <t xml:space="preserve">Zagaja Mirosław </t>
  </si>
  <si>
    <t>Nazwisko i imię</t>
  </si>
  <si>
    <t>Data zatrudnienia</t>
  </si>
  <si>
    <t>Staż</t>
  </si>
  <si>
    <t>Aktualna zasadnicza</t>
  </si>
  <si>
    <t>Dodatek</t>
  </si>
  <si>
    <t>Propozycja zasadnicza</t>
  </si>
  <si>
    <t>podwyżka</t>
  </si>
  <si>
    <t>Premia miesięczna</t>
  </si>
  <si>
    <t>Premia kwart./roczna na mc przy 100%</t>
  </si>
  <si>
    <t>Aktualna pensja w sumie</t>
  </si>
  <si>
    <t>Propozycja pensja w sumie</t>
  </si>
  <si>
    <t>Wczasy pod gruszą</t>
  </si>
  <si>
    <t>% podwyżki</t>
  </si>
  <si>
    <t>Premia miesięczna przy 95% PS</t>
  </si>
  <si>
    <t>Premia kwart./roczna na mc przy 100% PS</t>
  </si>
  <si>
    <t>Dział</t>
  </si>
  <si>
    <t>DH</t>
  </si>
  <si>
    <t>KS</t>
  </si>
  <si>
    <t>BOK</t>
  </si>
  <si>
    <t>SER</t>
  </si>
  <si>
    <t>TT</t>
  </si>
  <si>
    <t>MAG</t>
  </si>
  <si>
    <t>RS</t>
  </si>
  <si>
    <t>data akt</t>
  </si>
  <si>
    <t>W 2018 podwyżka zasadniczej</t>
  </si>
  <si>
    <t>śr</t>
  </si>
  <si>
    <t>pod gruszą</t>
  </si>
  <si>
    <t>na rok</t>
  </si>
  <si>
    <t>w 2019 podwyżka zasadniczej</t>
  </si>
  <si>
    <t>w 2020 podwyżka zasadniczej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</si>
</sst>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5]mmmmm\.yy;@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9" fontId="10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/>
    <xf numFmtId="14" fontId="7" fillId="0" borderId="0" xfId="0" applyNumberFormat="1" applyFont="1"/>
    <xf numFmtId="4" fontId="7" fillId="0" borderId="0" xfId="0" applyNumberFormat="1" applyFont="1"/>
    <xf numFmtId="4" fontId="4" fillId="0" borderId="0" xfId="0" applyNumberFormat="1" applyFont="1"/>
    <xf numFmtId="4" fontId="5" fillId="0" borderId="0" xfId="0" applyNumberFormat="1" applyFont="1"/>
    <xf numFmtId="4" fontId="6" fillId="0" borderId="0" xfId="0" applyNumberFormat="1" applyFont="1"/>
    <xf numFmtId="9" fontId="7" fillId="0" borderId="0" xfId="2" applyFont="1"/>
    <xf numFmtId="4" fontId="11" fillId="0" borderId="0" xfId="0" applyNumberFormat="1" applyFont="1"/>
    <xf numFmtId="14" fontId="0" fillId="0" borderId="0" xfId="0" applyNumberFormat="1"/>
    <xf numFmtId="164" fontId="7" fillId="0" borderId="0" xfId="0" applyNumberFormat="1" applyFont="1"/>
    <xf numFmtId="4" fontId="0" fillId="0" borderId="0" xfId="0" applyNumberFormat="1"/>
    <xf numFmtId="0" fontId="3" fillId="2" borderId="0" xfId="0" applyFont="1" applyFill="1" applyAlignment="1">
      <alignment wrapText="1"/>
    </xf>
    <xf numFmtId="4" fontId="7" fillId="2" borderId="0" xfId="0" applyNumberFormat="1" applyFont="1" applyFill="1"/>
    <xf numFmtId="4" fontId="0" fillId="2" borderId="0" xfId="0" applyNumberFormat="1" applyFill="1"/>
    <xf numFmtId="2" fontId="0" fillId="0" borderId="0" xfId="0" applyNumberFormat="1"/>
    <xf numFmtId="4" fontId="13" fillId="0" borderId="0" xfId="0" applyNumberFormat="1" applyFont="1"/>
    <xf numFmtId="4" fontId="14" fillId="0" borderId="0" xfId="0" applyNumberFormat="1" applyFont="1"/>
    <xf numFmtId="0" fontId="14" fillId="0" borderId="0" xfId="0" applyFont="1"/>
    <xf numFmtId="4" fontId="7" fillId="3" borderId="0" xfId="0" applyNumberFormat="1" applyFont="1" applyFill="1"/>
    <xf numFmtId="4" fontId="12" fillId="3" borderId="0" xfId="0" applyNumberFormat="1" applyFont="1" applyFill="1"/>
    <xf numFmtId="0" fontId="15" fillId="0" borderId="0" xfId="0" applyFont="1"/>
  </cellXfs>
  <cellStyles count="3">
    <cellStyle name="Normalny" xfId="0" builtinId="0"/>
    <cellStyle name="Normalny 2" xfId="1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20"/>
  <sheetViews>
    <sheetView tabSelected="1" workbookViewId="0">
      <selection activeCell="M25" sqref="L25:M25"/>
    </sheetView>
  </sheetViews>
  <sheetFormatPr defaultRowHeight="14.4" x14ac:dyDescent="0.3"/>
  <cols>
    <col min="1" max="1" width="18.109375" customWidth="1"/>
    <col min="2" max="2" width="5.88671875" customWidth="1"/>
    <col min="3" max="3" width="10.88671875" customWidth="1"/>
    <col min="4" max="4" width="9.33203125" customWidth="1"/>
    <col min="5" max="5" width="10.6640625" customWidth="1"/>
    <col min="6" max="6" width="10.109375" customWidth="1"/>
    <col min="7" max="7" width="8.109375" customWidth="1"/>
    <col min="8" max="8" width="11.6640625" customWidth="1"/>
    <col min="9" max="9" width="10.6640625" style="1" customWidth="1"/>
    <col min="10" max="10" width="9.44140625" customWidth="1"/>
    <col min="11" max="11" width="10.5546875" customWidth="1"/>
    <col min="12" max="12" width="9.88671875" customWidth="1"/>
    <col min="13" max="13" width="7.5546875" customWidth="1"/>
    <col min="14" max="14" width="12.109375" customWidth="1"/>
    <col min="15" max="16" width="10" customWidth="1"/>
    <col min="18" max="18" width="10" customWidth="1"/>
    <col min="19" max="20" width="10.33203125" customWidth="1"/>
  </cols>
  <sheetData>
    <row r="1" spans="1:20" s="2" customFormat="1" ht="53.25" customHeight="1" x14ac:dyDescent="0.3">
      <c r="A1" s="2" t="s">
        <v>14</v>
      </c>
      <c r="B1" s="2" t="s">
        <v>29</v>
      </c>
      <c r="C1" s="2" t="s">
        <v>15</v>
      </c>
      <c r="D1" s="2" t="s">
        <v>17</v>
      </c>
      <c r="E1" s="2" t="s">
        <v>21</v>
      </c>
      <c r="F1" s="2" t="s">
        <v>18</v>
      </c>
      <c r="G1" s="2" t="s">
        <v>25</v>
      </c>
      <c r="H1" s="2" t="s">
        <v>22</v>
      </c>
      <c r="I1" s="3" t="s">
        <v>23</v>
      </c>
      <c r="J1" s="2" t="s">
        <v>19</v>
      </c>
      <c r="K1" s="2" t="s">
        <v>27</v>
      </c>
      <c r="L1" s="2" t="s">
        <v>18</v>
      </c>
      <c r="M1" s="2" t="s">
        <v>25</v>
      </c>
      <c r="N1" s="2" t="s">
        <v>28</v>
      </c>
      <c r="O1" s="4" t="s">
        <v>24</v>
      </c>
      <c r="P1" s="5" t="s">
        <v>20</v>
      </c>
      <c r="Q1" s="2" t="s">
        <v>26</v>
      </c>
      <c r="R1" s="17" t="s">
        <v>38</v>
      </c>
      <c r="S1" s="2" t="s">
        <v>42</v>
      </c>
      <c r="T1" s="2" t="s">
        <v>43</v>
      </c>
    </row>
    <row r="2" spans="1:20" s="6" customFormat="1" ht="13.8" x14ac:dyDescent="0.3">
      <c r="A2" s="6" t="s">
        <v>5</v>
      </c>
      <c r="B2" s="6" t="s">
        <v>32</v>
      </c>
      <c r="C2" s="7">
        <v>38308</v>
      </c>
      <c r="D2" s="24">
        <v>6050</v>
      </c>
      <c r="E2" s="8">
        <f>D2*10%</f>
        <v>605</v>
      </c>
      <c r="F2" s="8">
        <v>900</v>
      </c>
      <c r="G2" s="8">
        <v>102.44</v>
      </c>
      <c r="H2" s="8"/>
      <c r="I2" s="9">
        <f t="shared" ref="I2:I15" si="0">SUM(D2:H2)</f>
        <v>7657.44</v>
      </c>
      <c r="J2" s="24">
        <v>6050</v>
      </c>
      <c r="K2" s="8">
        <f>J2*10%</f>
        <v>605</v>
      </c>
      <c r="L2" s="8">
        <v>900</v>
      </c>
      <c r="M2" s="8">
        <v>129.19</v>
      </c>
      <c r="N2" s="8"/>
      <c r="O2" s="10">
        <f t="shared" ref="O2:O15" si="1">SUM(J2:N2)</f>
        <v>7684.19</v>
      </c>
      <c r="P2" s="11">
        <f t="shared" ref="P2:P15" si="2">O2-I2</f>
        <v>26.75</v>
      </c>
      <c r="Q2" s="12">
        <f t="shared" ref="Q2:Q16" si="3">O2/I2</f>
        <v>1.0034933345870161</v>
      </c>
      <c r="R2" s="18">
        <v>850</v>
      </c>
      <c r="S2" s="8">
        <v>500</v>
      </c>
      <c r="T2" s="8">
        <v>0</v>
      </c>
    </row>
    <row r="3" spans="1:20" s="6" customFormat="1" ht="13.8" x14ac:dyDescent="0.3">
      <c r="A3" s="6" t="s">
        <v>6</v>
      </c>
      <c r="B3" s="6" t="s">
        <v>32</v>
      </c>
      <c r="C3" s="7">
        <v>41456</v>
      </c>
      <c r="D3" s="24">
        <v>4250</v>
      </c>
      <c r="E3" s="8">
        <f>D3*10%</f>
        <v>425</v>
      </c>
      <c r="F3" s="8">
        <v>0</v>
      </c>
      <c r="G3" s="8">
        <v>102.44</v>
      </c>
      <c r="H3" s="8"/>
      <c r="I3" s="9">
        <f t="shared" si="0"/>
        <v>4777.4399999999996</v>
      </c>
      <c r="J3" s="24">
        <v>4250</v>
      </c>
      <c r="K3" s="8">
        <f>J3*10%</f>
        <v>425</v>
      </c>
      <c r="L3" s="8">
        <v>0</v>
      </c>
      <c r="M3" s="8">
        <v>129.19</v>
      </c>
      <c r="N3" s="8"/>
      <c r="O3" s="10">
        <f t="shared" si="1"/>
        <v>4804.1899999999996</v>
      </c>
      <c r="P3" s="11">
        <f t="shared" si="2"/>
        <v>26.75</v>
      </c>
      <c r="Q3" s="12">
        <f t="shared" si="3"/>
        <v>1.0055992330620585</v>
      </c>
      <c r="R3" s="18">
        <v>400</v>
      </c>
      <c r="S3" s="8">
        <v>350</v>
      </c>
      <c r="T3" s="8">
        <v>0</v>
      </c>
    </row>
    <row r="4" spans="1:20" s="6" customFormat="1" ht="13.8" x14ac:dyDescent="0.3">
      <c r="A4" s="6" t="s">
        <v>7</v>
      </c>
      <c r="B4" s="6" t="s">
        <v>32</v>
      </c>
      <c r="C4" s="7">
        <v>41187</v>
      </c>
      <c r="D4" s="24">
        <v>4250</v>
      </c>
      <c r="E4" s="8">
        <f>D4*10%</f>
        <v>425</v>
      </c>
      <c r="F4" s="8">
        <v>0</v>
      </c>
      <c r="G4" s="8">
        <v>102.44</v>
      </c>
      <c r="H4" s="8"/>
      <c r="I4" s="9">
        <f t="shared" si="0"/>
        <v>4777.4399999999996</v>
      </c>
      <c r="J4" s="24">
        <v>4250</v>
      </c>
      <c r="K4" s="8">
        <f>J4*10%</f>
        <v>425</v>
      </c>
      <c r="L4" s="8">
        <v>0</v>
      </c>
      <c r="M4" s="8">
        <v>129.19</v>
      </c>
      <c r="N4" s="8"/>
      <c r="O4" s="10">
        <f t="shared" si="1"/>
        <v>4804.1899999999996</v>
      </c>
      <c r="P4" s="11">
        <f t="shared" si="2"/>
        <v>26.75</v>
      </c>
      <c r="Q4" s="12">
        <f t="shared" si="3"/>
        <v>1.0055992330620585</v>
      </c>
      <c r="R4" s="18">
        <v>400</v>
      </c>
      <c r="S4" s="8">
        <v>450</v>
      </c>
      <c r="T4" s="8">
        <v>0</v>
      </c>
    </row>
    <row r="5" spans="1:20" s="6" customFormat="1" ht="13.8" x14ac:dyDescent="0.3">
      <c r="A5" s="6" t="s">
        <v>13</v>
      </c>
      <c r="B5" s="6" t="s">
        <v>30</v>
      </c>
      <c r="C5" s="7">
        <v>37622</v>
      </c>
      <c r="D5" s="24">
        <v>9500</v>
      </c>
      <c r="E5" s="8">
        <f t="shared" ref="E5:E10" si="4">D5/2</f>
        <v>4750</v>
      </c>
      <c r="F5" s="8">
        <v>1600</v>
      </c>
      <c r="G5" s="8">
        <v>102.44</v>
      </c>
      <c r="H5" s="8">
        <f>D5/12</f>
        <v>791.66666666666663</v>
      </c>
      <c r="I5" s="9">
        <f t="shared" si="0"/>
        <v>16744.106666666667</v>
      </c>
      <c r="J5" s="24">
        <v>9500</v>
      </c>
      <c r="K5" s="8">
        <f t="shared" ref="K5:K10" si="5">J5/2</f>
        <v>4750</v>
      </c>
      <c r="L5" s="8">
        <v>1600</v>
      </c>
      <c r="M5" s="8">
        <v>129.19</v>
      </c>
      <c r="N5" s="8">
        <f>J5/12</f>
        <v>791.66666666666663</v>
      </c>
      <c r="O5" s="10">
        <f t="shared" si="1"/>
        <v>16770.856666666667</v>
      </c>
      <c r="P5" s="11">
        <f t="shared" si="2"/>
        <v>26.75</v>
      </c>
      <c r="Q5" s="12">
        <f t="shared" si="3"/>
        <v>1.0015975770181429</v>
      </c>
      <c r="R5" s="18">
        <v>1000</v>
      </c>
      <c r="S5" s="8">
        <v>500</v>
      </c>
      <c r="T5" s="8">
        <v>0</v>
      </c>
    </row>
    <row r="6" spans="1:20" s="6" customFormat="1" ht="13.8" x14ac:dyDescent="0.3">
      <c r="A6" s="6" t="s">
        <v>0</v>
      </c>
      <c r="B6" s="6" t="s">
        <v>30</v>
      </c>
      <c r="C6" s="7">
        <v>39722</v>
      </c>
      <c r="D6" s="24">
        <v>5300</v>
      </c>
      <c r="E6" s="8">
        <f t="shared" si="4"/>
        <v>2650</v>
      </c>
      <c r="F6" s="8">
        <v>0</v>
      </c>
      <c r="G6" s="8">
        <v>102.44</v>
      </c>
      <c r="H6" s="8">
        <f>(D6*2)/12</f>
        <v>883.33333333333337</v>
      </c>
      <c r="I6" s="9">
        <f t="shared" si="0"/>
        <v>8935.7733333333326</v>
      </c>
      <c r="J6" s="24">
        <v>5300</v>
      </c>
      <c r="K6" s="8">
        <f t="shared" si="5"/>
        <v>2650</v>
      </c>
      <c r="L6" s="8">
        <v>0</v>
      </c>
      <c r="M6" s="8">
        <v>129.19</v>
      </c>
      <c r="N6" s="8">
        <f>(J6*2)/12</f>
        <v>883.33333333333337</v>
      </c>
      <c r="O6" s="10">
        <f t="shared" si="1"/>
        <v>8962.5233333333326</v>
      </c>
      <c r="P6" s="11">
        <f t="shared" si="2"/>
        <v>26.75</v>
      </c>
      <c r="Q6" s="12">
        <f t="shared" si="3"/>
        <v>1.0029935853341549</v>
      </c>
      <c r="R6" s="18">
        <v>340</v>
      </c>
      <c r="S6" s="8">
        <v>300</v>
      </c>
      <c r="T6" s="8">
        <v>0</v>
      </c>
    </row>
    <row r="7" spans="1:20" s="6" customFormat="1" ht="13.8" x14ac:dyDescent="0.3">
      <c r="A7" s="6" t="s">
        <v>1</v>
      </c>
      <c r="B7" s="6" t="s">
        <v>30</v>
      </c>
      <c r="C7" s="7">
        <v>40725</v>
      </c>
      <c r="D7" s="24">
        <v>4300</v>
      </c>
      <c r="E7" s="8">
        <f t="shared" si="4"/>
        <v>2150</v>
      </c>
      <c r="F7" s="8">
        <v>0</v>
      </c>
      <c r="G7" s="8">
        <v>102.44</v>
      </c>
      <c r="H7" s="8">
        <f>(D7*2)/12</f>
        <v>716.66666666666663</v>
      </c>
      <c r="I7" s="9">
        <f t="shared" si="0"/>
        <v>7269.1066666666666</v>
      </c>
      <c r="J7" s="24">
        <v>4300</v>
      </c>
      <c r="K7" s="8">
        <f t="shared" si="5"/>
        <v>2150</v>
      </c>
      <c r="L7" s="8">
        <v>0</v>
      </c>
      <c r="M7" s="8">
        <v>129.19</v>
      </c>
      <c r="N7" s="8">
        <f>(J7*2)/12</f>
        <v>716.66666666666663</v>
      </c>
      <c r="O7" s="10">
        <f t="shared" si="1"/>
        <v>7295.8566666666666</v>
      </c>
      <c r="P7" s="11">
        <f t="shared" si="2"/>
        <v>26.75</v>
      </c>
      <c r="Q7" s="12">
        <f t="shared" si="3"/>
        <v>1.0036799570052624</v>
      </c>
      <c r="R7" s="18">
        <v>400</v>
      </c>
      <c r="S7" s="8">
        <v>300</v>
      </c>
      <c r="T7" s="8">
        <v>0</v>
      </c>
    </row>
    <row r="8" spans="1:20" s="6" customFormat="1" ht="13.8" x14ac:dyDescent="0.3">
      <c r="A8" s="6" t="s">
        <v>3</v>
      </c>
      <c r="B8" s="6" t="s">
        <v>30</v>
      </c>
      <c r="C8" s="7">
        <v>41283</v>
      </c>
      <c r="D8" s="24">
        <v>4100</v>
      </c>
      <c r="E8" s="8">
        <f t="shared" si="4"/>
        <v>2050</v>
      </c>
      <c r="F8" s="8">
        <v>0</v>
      </c>
      <c r="G8" s="8">
        <v>102.44</v>
      </c>
      <c r="H8" s="8">
        <f>(D8*2)/12</f>
        <v>683.33333333333337</v>
      </c>
      <c r="I8" s="9">
        <f t="shared" si="0"/>
        <v>6935.7733333333326</v>
      </c>
      <c r="J8" s="24">
        <v>4600</v>
      </c>
      <c r="K8" s="8">
        <f t="shared" si="5"/>
        <v>2300</v>
      </c>
      <c r="L8" s="8">
        <v>0</v>
      </c>
      <c r="M8" s="8">
        <v>129.19</v>
      </c>
      <c r="N8" s="8">
        <f>(J8*2)/12</f>
        <v>766.66666666666663</v>
      </c>
      <c r="O8" s="10">
        <f t="shared" si="1"/>
        <v>7795.8566666666666</v>
      </c>
      <c r="P8" s="11">
        <f t="shared" si="2"/>
        <v>860.08333333333394</v>
      </c>
      <c r="Q8" s="12">
        <f t="shared" si="3"/>
        <v>1.1240068399005736</v>
      </c>
      <c r="R8" s="18">
        <v>500</v>
      </c>
      <c r="S8" s="8">
        <v>300</v>
      </c>
      <c r="T8" s="8">
        <v>500</v>
      </c>
    </row>
    <row r="9" spans="1:20" s="6" customFormat="1" ht="13.8" x14ac:dyDescent="0.3">
      <c r="A9" s="6" t="s">
        <v>2</v>
      </c>
      <c r="B9" s="6" t="s">
        <v>30</v>
      </c>
      <c r="C9" s="7">
        <v>40878</v>
      </c>
      <c r="D9" s="24">
        <v>4100</v>
      </c>
      <c r="E9" s="8">
        <f t="shared" si="4"/>
        <v>2050</v>
      </c>
      <c r="F9" s="8">
        <v>0</v>
      </c>
      <c r="G9" s="8">
        <v>102.44</v>
      </c>
      <c r="H9" s="8">
        <f>(D9*2)/12</f>
        <v>683.33333333333337</v>
      </c>
      <c r="I9" s="9">
        <f t="shared" si="0"/>
        <v>6935.7733333333326</v>
      </c>
      <c r="J9" s="24">
        <v>4100</v>
      </c>
      <c r="K9" s="8">
        <f t="shared" si="5"/>
        <v>2050</v>
      </c>
      <c r="L9" s="8">
        <v>0</v>
      </c>
      <c r="M9" s="8">
        <v>129.19</v>
      </c>
      <c r="N9" s="8">
        <f>(J9*2)/12</f>
        <v>683.33333333333337</v>
      </c>
      <c r="O9" s="10">
        <f t="shared" si="1"/>
        <v>6962.5233333333326</v>
      </c>
      <c r="P9" s="11">
        <f t="shared" si="2"/>
        <v>26.75</v>
      </c>
      <c r="Q9" s="12">
        <f t="shared" si="3"/>
        <v>1.0038568157744485</v>
      </c>
      <c r="R9" s="18">
        <v>500</v>
      </c>
      <c r="S9" s="8">
        <v>300</v>
      </c>
      <c r="T9" s="8">
        <v>0</v>
      </c>
    </row>
    <row r="10" spans="1:20" s="6" customFormat="1" ht="13.8" x14ac:dyDescent="0.3">
      <c r="A10" s="6" t="s">
        <v>4</v>
      </c>
      <c r="B10" s="6" t="s">
        <v>30</v>
      </c>
      <c r="C10" s="7">
        <v>42717</v>
      </c>
      <c r="D10" s="24">
        <v>3450</v>
      </c>
      <c r="E10" s="8">
        <f t="shared" si="4"/>
        <v>1725</v>
      </c>
      <c r="F10" s="8">
        <v>0</v>
      </c>
      <c r="G10" s="8">
        <v>102.44</v>
      </c>
      <c r="H10" s="8">
        <f>(D10*2)/12</f>
        <v>575</v>
      </c>
      <c r="I10" s="9">
        <f t="shared" si="0"/>
        <v>5852.44</v>
      </c>
      <c r="J10" s="24">
        <v>3450</v>
      </c>
      <c r="K10" s="8">
        <f t="shared" si="5"/>
        <v>1725</v>
      </c>
      <c r="L10" s="8">
        <v>0</v>
      </c>
      <c r="M10" s="8">
        <v>129.19</v>
      </c>
      <c r="N10" s="8">
        <f>(J10*2)/12</f>
        <v>575</v>
      </c>
      <c r="O10" s="10">
        <f t="shared" si="1"/>
        <v>5879.19</v>
      </c>
      <c r="P10" s="11">
        <f t="shared" si="2"/>
        <v>26.75</v>
      </c>
      <c r="Q10" s="12">
        <f t="shared" si="3"/>
        <v>1.0045707431430309</v>
      </c>
      <c r="R10" s="18">
        <v>400</v>
      </c>
      <c r="S10" s="8">
        <v>250</v>
      </c>
      <c r="T10" s="8">
        <v>0</v>
      </c>
    </row>
    <row r="11" spans="1:20" s="6" customFormat="1" ht="13.8" x14ac:dyDescent="0.3">
      <c r="A11" s="6" t="s">
        <v>12</v>
      </c>
      <c r="B11" s="6" t="s">
        <v>31</v>
      </c>
      <c r="C11" s="7">
        <v>40391</v>
      </c>
      <c r="D11" s="24">
        <v>7550</v>
      </c>
      <c r="E11" s="8">
        <f>D11*10%</f>
        <v>755</v>
      </c>
      <c r="F11" s="8">
        <v>500</v>
      </c>
      <c r="G11" s="8">
        <v>102.44</v>
      </c>
      <c r="H11" s="8"/>
      <c r="I11" s="9">
        <f t="shared" si="0"/>
        <v>8907.44</v>
      </c>
      <c r="J11" s="24">
        <v>7550</v>
      </c>
      <c r="K11" s="8">
        <f>J11*10%</f>
        <v>755</v>
      </c>
      <c r="L11" s="8">
        <v>500</v>
      </c>
      <c r="M11" s="8">
        <v>129.19</v>
      </c>
      <c r="N11" s="8"/>
      <c r="O11" s="10">
        <f t="shared" si="1"/>
        <v>8934.19</v>
      </c>
      <c r="P11" s="11">
        <f t="shared" si="2"/>
        <v>26.75</v>
      </c>
      <c r="Q11" s="12">
        <f t="shared" si="3"/>
        <v>1.0030031075146171</v>
      </c>
      <c r="R11" s="18">
        <v>1700</v>
      </c>
      <c r="S11" s="8">
        <v>550</v>
      </c>
      <c r="T11" s="8">
        <v>0</v>
      </c>
    </row>
    <row r="12" spans="1:20" s="6" customFormat="1" ht="13.8" x14ac:dyDescent="0.3">
      <c r="A12" s="6" t="s">
        <v>8</v>
      </c>
      <c r="B12" s="6" t="s">
        <v>35</v>
      </c>
      <c r="C12" s="7">
        <v>39630</v>
      </c>
      <c r="D12" s="24">
        <v>4250</v>
      </c>
      <c r="E12" s="8">
        <f>D12*10%</f>
        <v>425</v>
      </c>
      <c r="F12" s="8">
        <v>0</v>
      </c>
      <c r="G12" s="8">
        <v>102.44</v>
      </c>
      <c r="H12" s="8"/>
      <c r="I12" s="9">
        <f t="shared" si="0"/>
        <v>4777.4399999999996</v>
      </c>
      <c r="J12" s="24">
        <v>4250</v>
      </c>
      <c r="K12" s="8">
        <f>J12*10%</f>
        <v>425</v>
      </c>
      <c r="L12" s="8">
        <v>0</v>
      </c>
      <c r="M12" s="8">
        <v>129.19</v>
      </c>
      <c r="N12" s="8"/>
      <c r="O12" s="10">
        <f t="shared" si="1"/>
        <v>4804.1899999999996</v>
      </c>
      <c r="P12" s="11">
        <f t="shared" si="2"/>
        <v>26.75</v>
      </c>
      <c r="Q12" s="12">
        <f t="shared" si="3"/>
        <v>1.0055992330620585</v>
      </c>
      <c r="R12" s="18">
        <v>500</v>
      </c>
      <c r="S12" s="8">
        <v>400</v>
      </c>
      <c r="T12" s="8">
        <v>0</v>
      </c>
    </row>
    <row r="13" spans="1:20" s="6" customFormat="1" ht="13.8" x14ac:dyDescent="0.3">
      <c r="A13" s="6" t="s">
        <v>9</v>
      </c>
      <c r="B13" s="6" t="s">
        <v>33</v>
      </c>
      <c r="C13" s="7">
        <v>38596</v>
      </c>
      <c r="D13" s="24">
        <v>4950</v>
      </c>
      <c r="E13" s="8">
        <f>D13*10%</f>
        <v>495</v>
      </c>
      <c r="F13" s="8">
        <v>0</v>
      </c>
      <c r="G13" s="8">
        <v>102.44</v>
      </c>
      <c r="H13" s="8"/>
      <c r="I13" s="9">
        <f t="shared" si="0"/>
        <v>5547.44</v>
      </c>
      <c r="J13" s="24">
        <v>4950</v>
      </c>
      <c r="K13" s="8">
        <f>J13*10%</f>
        <v>495</v>
      </c>
      <c r="L13" s="8">
        <v>0</v>
      </c>
      <c r="M13" s="8">
        <v>129.19</v>
      </c>
      <c r="N13" s="8"/>
      <c r="O13" s="10">
        <f t="shared" si="1"/>
        <v>5574.19</v>
      </c>
      <c r="P13" s="11">
        <f t="shared" si="2"/>
        <v>26.75</v>
      </c>
      <c r="Q13" s="12">
        <f t="shared" si="3"/>
        <v>1.0048220440419364</v>
      </c>
      <c r="R13" s="18">
        <v>500</v>
      </c>
      <c r="S13" s="8">
        <v>350</v>
      </c>
      <c r="T13" s="8">
        <v>0</v>
      </c>
    </row>
    <row r="14" spans="1:20" x14ac:dyDescent="0.3">
      <c r="A14" s="6" t="s">
        <v>11</v>
      </c>
      <c r="B14" s="6" t="s">
        <v>36</v>
      </c>
      <c r="C14" s="7">
        <v>38078</v>
      </c>
      <c r="D14" s="24">
        <v>5850</v>
      </c>
      <c r="E14" s="8">
        <f>D14*10%</f>
        <v>585</v>
      </c>
      <c r="F14" s="8">
        <v>0</v>
      </c>
      <c r="G14" s="8">
        <v>102.44</v>
      </c>
      <c r="H14" s="8"/>
      <c r="I14" s="9">
        <f t="shared" si="0"/>
        <v>6537.44</v>
      </c>
      <c r="J14" s="24">
        <v>5850</v>
      </c>
      <c r="K14" s="8">
        <f>J14*10%</f>
        <v>585</v>
      </c>
      <c r="L14" s="8">
        <v>0</v>
      </c>
      <c r="M14" s="8">
        <v>129.19</v>
      </c>
      <c r="N14" s="8"/>
      <c r="O14" s="10">
        <f t="shared" si="1"/>
        <v>6564.19</v>
      </c>
      <c r="P14" s="11">
        <f t="shared" si="2"/>
        <v>26.75</v>
      </c>
      <c r="Q14" s="12">
        <f t="shared" si="3"/>
        <v>1.0040918157566265</v>
      </c>
      <c r="R14" s="19">
        <v>500</v>
      </c>
      <c r="S14" s="16">
        <v>350</v>
      </c>
      <c r="T14" s="8">
        <v>0</v>
      </c>
    </row>
    <row r="15" spans="1:20" x14ac:dyDescent="0.3">
      <c r="A15" s="6" t="s">
        <v>10</v>
      </c>
      <c r="B15" s="6" t="s">
        <v>34</v>
      </c>
      <c r="C15" s="7">
        <v>42144</v>
      </c>
      <c r="D15" s="24">
        <v>4250</v>
      </c>
      <c r="E15" s="8">
        <f>D15*10%</f>
        <v>425</v>
      </c>
      <c r="F15" s="8">
        <v>0</v>
      </c>
      <c r="G15" s="8">
        <v>102.44</v>
      </c>
      <c r="H15" s="8"/>
      <c r="I15" s="9">
        <f t="shared" si="0"/>
        <v>4777.4399999999996</v>
      </c>
      <c r="J15" s="24">
        <v>4250</v>
      </c>
      <c r="K15" s="8">
        <f>J15*10%</f>
        <v>425</v>
      </c>
      <c r="L15" s="8">
        <v>0</v>
      </c>
      <c r="M15" s="8">
        <v>129.19</v>
      </c>
      <c r="N15" s="8"/>
      <c r="O15" s="10">
        <f t="shared" si="1"/>
        <v>4804.1899999999996</v>
      </c>
      <c r="P15" s="11">
        <f t="shared" si="2"/>
        <v>26.75</v>
      </c>
      <c r="Q15" s="12">
        <f t="shared" si="3"/>
        <v>1.0055992330620585</v>
      </c>
      <c r="R15" s="19">
        <v>500</v>
      </c>
      <c r="S15" s="16">
        <v>400</v>
      </c>
      <c r="T15" s="8">
        <v>0</v>
      </c>
    </row>
    <row r="16" spans="1:20" x14ac:dyDescent="0.3">
      <c r="I16" s="21">
        <f>SUM(I2:I15)</f>
        <v>100432.49333333333</v>
      </c>
      <c r="O16" s="13">
        <f>SUM(O2:O15)</f>
        <v>101640.32666666668</v>
      </c>
      <c r="P16" s="13">
        <f>SUM(P2:P15)</f>
        <v>1207.8333333333339</v>
      </c>
      <c r="Q16" s="12">
        <f t="shared" si="3"/>
        <v>1.0120263202997914</v>
      </c>
      <c r="R16" s="16">
        <f>SUM(R2:R15)</f>
        <v>8490</v>
      </c>
      <c r="S16" s="16">
        <v>5300</v>
      </c>
      <c r="T16" s="16">
        <f>SUM(T2:T15)</f>
        <v>500</v>
      </c>
    </row>
    <row r="18" spans="2:19" x14ac:dyDescent="0.3">
      <c r="B18" s="6"/>
      <c r="C18" s="14"/>
      <c r="I18" s="26">
        <f>I16/14</f>
        <v>7173.7495238095235</v>
      </c>
      <c r="O18">
        <f>O16/14</f>
        <v>7260.0233333333335</v>
      </c>
      <c r="P18" s="20">
        <f>P16/14</f>
        <v>86.273809523809561</v>
      </c>
      <c r="R18" s="20">
        <f>R16/14</f>
        <v>606.42857142857144</v>
      </c>
      <c r="S18" t="s">
        <v>39</v>
      </c>
    </row>
    <row r="19" spans="2:19" x14ac:dyDescent="0.3">
      <c r="F19" t="s">
        <v>40</v>
      </c>
      <c r="G19">
        <v>1229.3</v>
      </c>
      <c r="L19" t="s">
        <v>40</v>
      </c>
      <c r="M19" s="20">
        <v>1550.26</v>
      </c>
    </row>
    <row r="20" spans="2:19" x14ac:dyDescent="0.3">
      <c r="G20">
        <f>G19/12</f>
        <v>102.44166666666666</v>
      </c>
      <c r="M20">
        <f>M19/12</f>
        <v>129.18833333333333</v>
      </c>
      <c r="P20" s="22">
        <f>P16*12</f>
        <v>14494.000000000007</v>
      </c>
      <c r="Q20" s="23" t="s">
        <v>41</v>
      </c>
    </row>
  </sheetData>
  <pageMargins left="0.23622047244094491" right="0.23622047244094491" top="0.74803149606299213" bottom="0.74803149606299213" header="0.31496062992125984" footer="0.31496062992125984"/>
  <pageSetup paperSize="9" scale="6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10"/>
  <sheetViews>
    <sheetView workbookViewId="0">
      <selection activeCell="A10" sqref="A10"/>
    </sheetView>
  </sheetViews>
  <sheetFormatPr defaultRowHeight="14.4" x14ac:dyDescent="0.3"/>
  <cols>
    <col min="1" max="1" width="18.109375" customWidth="1"/>
    <col min="2" max="2" width="5.88671875" customWidth="1"/>
    <col min="3" max="3" width="10.88671875" customWidth="1"/>
    <col min="4" max="4" width="6" customWidth="1"/>
    <col min="5" max="5" width="9.33203125" customWidth="1"/>
    <col min="6" max="6" width="10.6640625" customWidth="1"/>
    <col min="7" max="7" width="10.109375" customWidth="1"/>
    <col min="8" max="8" width="8.109375" customWidth="1"/>
    <col min="9" max="9" width="11.6640625" customWidth="1"/>
    <col min="10" max="10" width="9.33203125" style="1" customWidth="1"/>
    <col min="11" max="11" width="9.44140625" customWidth="1"/>
    <col min="12" max="12" width="10.5546875" customWidth="1"/>
    <col min="13" max="13" width="9.88671875" customWidth="1"/>
    <col min="14" max="14" width="7.5546875" customWidth="1"/>
    <col min="15" max="15" width="12.109375" customWidth="1"/>
    <col min="16" max="17" width="10" customWidth="1"/>
    <col min="19" max="20" width="10" customWidth="1"/>
  </cols>
  <sheetData>
    <row r="1" spans="1:21" s="2" customFormat="1" ht="53.25" customHeight="1" x14ac:dyDescent="0.3">
      <c r="A1" s="2" t="s">
        <v>14</v>
      </c>
      <c r="B1" s="2" t="s">
        <v>29</v>
      </c>
      <c r="C1" s="2" t="s">
        <v>15</v>
      </c>
      <c r="D1" s="2" t="s">
        <v>16</v>
      </c>
      <c r="E1" s="2" t="s">
        <v>17</v>
      </c>
      <c r="F1" s="2" t="s">
        <v>21</v>
      </c>
      <c r="G1" s="2" t="s">
        <v>18</v>
      </c>
      <c r="H1" s="2" t="s">
        <v>25</v>
      </c>
      <c r="I1" s="2" t="s">
        <v>22</v>
      </c>
      <c r="J1" s="3" t="s">
        <v>23</v>
      </c>
      <c r="K1" s="2" t="s">
        <v>19</v>
      </c>
      <c r="L1" s="2" t="s">
        <v>27</v>
      </c>
      <c r="M1" s="2" t="s">
        <v>18</v>
      </c>
      <c r="N1" s="2" t="s">
        <v>25</v>
      </c>
      <c r="O1" s="2" t="s">
        <v>28</v>
      </c>
      <c r="P1" s="4" t="s">
        <v>24</v>
      </c>
      <c r="Q1" s="5" t="s">
        <v>20</v>
      </c>
      <c r="R1" s="2" t="s">
        <v>26</v>
      </c>
      <c r="S1" s="17" t="s">
        <v>38</v>
      </c>
      <c r="T1" s="2" t="s">
        <v>42</v>
      </c>
    </row>
    <row r="2" spans="1:21" s="6" customFormat="1" ht="13.8" x14ac:dyDescent="0.3">
      <c r="A2" s="6" t="s">
        <v>5</v>
      </c>
      <c r="B2" s="6" t="s">
        <v>32</v>
      </c>
      <c r="C2" s="7">
        <v>38308</v>
      </c>
      <c r="D2" s="15">
        <f>C8-C2</f>
        <v>5189</v>
      </c>
      <c r="E2" s="25">
        <v>5550</v>
      </c>
      <c r="F2" s="8">
        <f>E2*10%</f>
        <v>555</v>
      </c>
      <c r="G2" s="8">
        <v>900</v>
      </c>
      <c r="H2" s="8">
        <v>98.8</v>
      </c>
      <c r="I2" s="8"/>
      <c r="J2" s="9">
        <f t="shared" ref="J2:J5" si="0">SUM(E2:I2)</f>
        <v>7103.8</v>
      </c>
      <c r="K2" s="24">
        <v>6050</v>
      </c>
      <c r="L2" s="8">
        <f>K2*10%</f>
        <v>605</v>
      </c>
      <c r="M2" s="8">
        <v>900</v>
      </c>
      <c r="N2" s="8">
        <v>102.44</v>
      </c>
      <c r="O2" s="8"/>
      <c r="P2" s="10">
        <f t="shared" ref="P2:P5" si="1">SUM(K2:O2)</f>
        <v>7657.44</v>
      </c>
      <c r="Q2" s="11">
        <f t="shared" ref="Q2:Q5" si="2">P2-J2</f>
        <v>553.63999999999942</v>
      </c>
      <c r="R2" s="12">
        <f t="shared" ref="R2:R6" si="3">P2/J2</f>
        <v>1.0779357526957403</v>
      </c>
      <c r="S2" s="18">
        <v>850</v>
      </c>
      <c r="T2" s="24">
        <f>K2-E2</f>
        <v>500</v>
      </c>
    </row>
    <row r="3" spans="1:21" s="6" customFormat="1" ht="13.8" x14ac:dyDescent="0.3">
      <c r="A3" s="6" t="s">
        <v>6</v>
      </c>
      <c r="B3" s="6" t="s">
        <v>32</v>
      </c>
      <c r="C3" s="7">
        <v>41456</v>
      </c>
      <c r="D3" s="15">
        <f>C8-C3</f>
        <v>2041</v>
      </c>
      <c r="E3" s="25">
        <v>3900</v>
      </c>
      <c r="F3" s="8">
        <f>E3*10%</f>
        <v>390</v>
      </c>
      <c r="G3" s="8">
        <v>0</v>
      </c>
      <c r="H3" s="8">
        <v>98.8</v>
      </c>
      <c r="I3" s="8"/>
      <c r="J3" s="9">
        <f t="shared" si="0"/>
        <v>4388.8</v>
      </c>
      <c r="K3" s="24">
        <v>4250</v>
      </c>
      <c r="L3" s="8">
        <f>K3*10%</f>
        <v>425</v>
      </c>
      <c r="M3" s="8">
        <v>0</v>
      </c>
      <c r="N3" s="8">
        <v>102.44</v>
      </c>
      <c r="O3" s="8"/>
      <c r="P3" s="10">
        <f t="shared" si="1"/>
        <v>4777.4399999999996</v>
      </c>
      <c r="Q3" s="11">
        <f t="shared" si="2"/>
        <v>388.63999999999942</v>
      </c>
      <c r="R3" s="12">
        <f t="shared" si="3"/>
        <v>1.0885526795479401</v>
      </c>
      <c r="S3" s="18">
        <v>400</v>
      </c>
      <c r="T3" s="24">
        <f t="shared" ref="T3:T5" si="4">K3-E3</f>
        <v>350</v>
      </c>
    </row>
    <row r="4" spans="1:21" s="6" customFormat="1" ht="13.8" x14ac:dyDescent="0.3">
      <c r="A4" s="6" t="s">
        <v>7</v>
      </c>
      <c r="B4" s="6" t="s">
        <v>32</v>
      </c>
      <c r="C4" s="7">
        <v>41187</v>
      </c>
      <c r="D4" s="15">
        <f>C8-C4</f>
        <v>2310</v>
      </c>
      <c r="E4" s="25">
        <v>3800</v>
      </c>
      <c r="F4" s="8">
        <f>E4*10%</f>
        <v>380</v>
      </c>
      <c r="G4" s="8">
        <v>0</v>
      </c>
      <c r="H4" s="8">
        <v>98.8</v>
      </c>
      <c r="I4" s="8"/>
      <c r="J4" s="9">
        <f t="shared" si="0"/>
        <v>4278.8</v>
      </c>
      <c r="K4" s="24">
        <v>4250</v>
      </c>
      <c r="L4" s="8">
        <f>K4*10%</f>
        <v>425</v>
      </c>
      <c r="M4" s="8">
        <v>0</v>
      </c>
      <c r="N4" s="8">
        <v>102.44</v>
      </c>
      <c r="O4" s="8"/>
      <c r="P4" s="10">
        <f t="shared" si="1"/>
        <v>4777.4399999999996</v>
      </c>
      <c r="Q4" s="11">
        <f t="shared" si="2"/>
        <v>498.63999999999942</v>
      </c>
      <c r="R4" s="12">
        <f t="shared" si="3"/>
        <v>1.1165373469196969</v>
      </c>
      <c r="S4" s="18">
        <v>400</v>
      </c>
      <c r="T4" s="24">
        <f t="shared" si="4"/>
        <v>450</v>
      </c>
    </row>
    <row r="5" spans="1:21" s="6" customFormat="1" ht="13.8" x14ac:dyDescent="0.3">
      <c r="A5" s="6" t="s">
        <v>8</v>
      </c>
      <c r="B5" s="6" t="s">
        <v>35</v>
      </c>
      <c r="C5" s="7">
        <v>39630</v>
      </c>
      <c r="D5" s="15">
        <f>C8-C5</f>
        <v>3867</v>
      </c>
      <c r="E5" s="25">
        <v>3850</v>
      </c>
      <c r="F5" s="8">
        <f>E5*10%</f>
        <v>385</v>
      </c>
      <c r="G5" s="8">
        <v>0</v>
      </c>
      <c r="H5" s="8">
        <v>98.8</v>
      </c>
      <c r="I5" s="8"/>
      <c r="J5" s="9">
        <f t="shared" si="0"/>
        <v>4333.8</v>
      </c>
      <c r="K5" s="24">
        <v>4250</v>
      </c>
      <c r="L5" s="8">
        <f>K5*10%</f>
        <v>425</v>
      </c>
      <c r="M5" s="8">
        <v>0</v>
      </c>
      <c r="N5" s="8">
        <v>102.44</v>
      </c>
      <c r="O5" s="8"/>
      <c r="P5" s="10">
        <f t="shared" si="1"/>
        <v>4777.4399999999996</v>
      </c>
      <c r="Q5" s="11">
        <f t="shared" si="2"/>
        <v>443.63999999999942</v>
      </c>
      <c r="R5" s="12">
        <f t="shared" si="3"/>
        <v>1.1023674373529002</v>
      </c>
      <c r="S5" s="18">
        <v>500</v>
      </c>
      <c r="T5" s="24">
        <f t="shared" si="4"/>
        <v>400</v>
      </c>
    </row>
    <row r="6" spans="1:21" x14ac:dyDescent="0.3">
      <c r="J6" s="21">
        <f>SUM(J2:J5)</f>
        <v>20105.2</v>
      </c>
      <c r="P6" s="13">
        <f>SUM(P2:P5)</f>
        <v>21989.759999999998</v>
      </c>
      <c r="Q6" s="13">
        <f>SUM(Q2:Q5)</f>
        <v>1884.5599999999977</v>
      </c>
      <c r="R6" s="12">
        <f t="shared" si="3"/>
        <v>1.0937349541412171</v>
      </c>
      <c r="S6" s="16">
        <f>SUM(S2:S5)</f>
        <v>2150</v>
      </c>
      <c r="T6" s="16">
        <f>SUM(T2:T5)</f>
        <v>1700</v>
      </c>
    </row>
    <row r="8" spans="1:21" x14ac:dyDescent="0.3">
      <c r="B8" s="6" t="s">
        <v>37</v>
      </c>
      <c r="C8" s="14">
        <v>43497</v>
      </c>
      <c r="J8" s="26">
        <f>J6/14</f>
        <v>1436.0857142857144</v>
      </c>
      <c r="P8">
        <f>P6/14</f>
        <v>1570.6971428571428</v>
      </c>
      <c r="Q8" s="20">
        <f>Q6/14</f>
        <v>134.61142857142841</v>
      </c>
      <c r="S8" s="20">
        <f>S6/14</f>
        <v>153.57142857142858</v>
      </c>
      <c r="T8" s="20">
        <f>T6/14</f>
        <v>121.42857142857143</v>
      </c>
      <c r="U8" t="s">
        <v>39</v>
      </c>
    </row>
    <row r="9" spans="1:21" x14ac:dyDescent="0.3">
      <c r="G9" t="s">
        <v>40</v>
      </c>
      <c r="H9">
        <v>1185.6600000000001</v>
      </c>
      <c r="M9" t="s">
        <v>40</v>
      </c>
      <c r="N9" s="20">
        <v>1229.3</v>
      </c>
    </row>
    <row r="10" spans="1:21" x14ac:dyDescent="0.3">
      <c r="H10">
        <f>H9/12</f>
        <v>98.805000000000007</v>
      </c>
      <c r="N10">
        <f>N9/12</f>
        <v>102.44166666666666</v>
      </c>
      <c r="Q10" s="22">
        <f>Q6*12</f>
        <v>22614.719999999972</v>
      </c>
      <c r="R10" s="23" t="s">
        <v>41</v>
      </c>
    </row>
  </sheetData>
  <sortState ref="A2:R16">
    <sortCondition ref="B2"/>
  </sortState>
  <pageMargins left="0.23622047244094491" right="0.23622047244094491" top="0.74803149606299213" bottom="0.74803149606299213" header="0.31496062992125984" footer="0.31496062992125984"/>
  <pageSetup paperSize="9" scale="68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12"/>
  <sheetViews>
    <sheetView workbookViewId="0">
      <selection activeCell="C16" sqref="C16"/>
    </sheetView>
  </sheetViews>
  <sheetFormatPr defaultRowHeight="14.4" x14ac:dyDescent="0.3"/>
  <cols>
    <col min="1" max="1" width="18.109375" customWidth="1"/>
    <col min="2" max="2" width="5.88671875" customWidth="1"/>
    <col min="3" max="3" width="10.88671875" customWidth="1"/>
    <col min="4" max="4" width="6" customWidth="1"/>
    <col min="5" max="5" width="9.33203125" customWidth="1"/>
    <col min="6" max="6" width="10.6640625" customWidth="1"/>
    <col min="7" max="7" width="10.109375" customWidth="1"/>
    <col min="8" max="8" width="8.109375" customWidth="1"/>
    <col min="9" max="9" width="11.6640625" customWidth="1"/>
    <col min="10" max="10" width="9.33203125" style="1" customWidth="1"/>
    <col min="11" max="11" width="9.44140625" customWidth="1"/>
    <col min="12" max="12" width="10.5546875" customWidth="1"/>
    <col min="13" max="13" width="9.88671875" customWidth="1"/>
    <col min="14" max="14" width="7.5546875" customWidth="1"/>
    <col min="15" max="15" width="12.109375" customWidth="1"/>
    <col min="16" max="17" width="10" customWidth="1"/>
    <col min="19" max="20" width="10" customWidth="1"/>
  </cols>
  <sheetData>
    <row r="1" spans="1:21" s="2" customFormat="1" ht="53.25" customHeight="1" x14ac:dyDescent="0.3">
      <c r="A1" s="2" t="s">
        <v>14</v>
      </c>
      <c r="B1" s="2" t="s">
        <v>29</v>
      </c>
      <c r="C1" s="2" t="s">
        <v>15</v>
      </c>
      <c r="D1" s="2" t="s">
        <v>16</v>
      </c>
      <c r="E1" s="2" t="s">
        <v>17</v>
      </c>
      <c r="F1" s="2" t="s">
        <v>21</v>
      </c>
      <c r="G1" s="2" t="s">
        <v>18</v>
      </c>
      <c r="H1" s="2" t="s">
        <v>25</v>
      </c>
      <c r="I1" s="2" t="s">
        <v>22</v>
      </c>
      <c r="J1" s="3" t="s">
        <v>23</v>
      </c>
      <c r="K1" s="2" t="s">
        <v>19</v>
      </c>
      <c r="L1" s="2" t="s">
        <v>27</v>
      </c>
      <c r="M1" s="2" t="s">
        <v>18</v>
      </c>
      <c r="N1" s="2" t="s">
        <v>25</v>
      </c>
      <c r="O1" s="2" t="s">
        <v>28</v>
      </c>
      <c r="P1" s="4" t="s">
        <v>24</v>
      </c>
      <c r="Q1" s="5" t="s">
        <v>20</v>
      </c>
      <c r="R1" s="2" t="s">
        <v>26</v>
      </c>
      <c r="S1" s="17" t="s">
        <v>38</v>
      </c>
      <c r="T1" s="2" t="s">
        <v>42</v>
      </c>
    </row>
    <row r="2" spans="1:21" s="6" customFormat="1" ht="13.8" x14ac:dyDescent="0.3">
      <c r="A2" s="6" t="s">
        <v>13</v>
      </c>
      <c r="B2" s="6" t="s">
        <v>30</v>
      </c>
      <c r="C2" s="7">
        <v>37622</v>
      </c>
      <c r="D2" s="15">
        <f>C10-C2</f>
        <v>5875</v>
      </c>
      <c r="E2" s="25">
        <v>9000</v>
      </c>
      <c r="F2" s="8">
        <f t="shared" ref="F2:F7" si="0">E2/2</f>
        <v>4500</v>
      </c>
      <c r="G2" s="8">
        <v>1600</v>
      </c>
      <c r="H2" s="8">
        <v>98.8</v>
      </c>
      <c r="I2" s="8">
        <f>E2/12</f>
        <v>750</v>
      </c>
      <c r="J2" s="9">
        <f t="shared" ref="J2:J7" si="1">SUM(E2:I2)</f>
        <v>15948.8</v>
      </c>
      <c r="K2" s="24">
        <v>9500</v>
      </c>
      <c r="L2" s="8">
        <f t="shared" ref="L2:L7" si="2">K2/2</f>
        <v>4750</v>
      </c>
      <c r="M2" s="8">
        <v>1600</v>
      </c>
      <c r="N2" s="8">
        <v>102.44</v>
      </c>
      <c r="O2" s="8">
        <f>K2/12</f>
        <v>791.66666666666663</v>
      </c>
      <c r="P2" s="10">
        <f t="shared" ref="P2:P7" si="3">SUM(K2:O2)</f>
        <v>16744.106666666667</v>
      </c>
      <c r="Q2" s="11">
        <f t="shared" ref="Q2:Q7" si="4">P2-J2</f>
        <v>795.3066666666673</v>
      </c>
      <c r="R2" s="12">
        <f t="shared" ref="R2:R8" si="5">P2/J2</f>
        <v>1.0498662386302837</v>
      </c>
      <c r="S2" s="18">
        <v>1000</v>
      </c>
      <c r="T2" s="24">
        <f t="shared" ref="T2:T7" si="6">K2-E2</f>
        <v>500</v>
      </c>
    </row>
    <row r="3" spans="1:21" s="6" customFormat="1" ht="13.8" x14ac:dyDescent="0.3">
      <c r="A3" s="6" t="s">
        <v>0</v>
      </c>
      <c r="B3" s="6" t="s">
        <v>30</v>
      </c>
      <c r="C3" s="7">
        <v>39722</v>
      </c>
      <c r="D3" s="15">
        <f>C10-C3</f>
        <v>3775</v>
      </c>
      <c r="E3" s="25">
        <v>5000</v>
      </c>
      <c r="F3" s="8">
        <f t="shared" si="0"/>
        <v>2500</v>
      </c>
      <c r="G3" s="8">
        <v>0</v>
      </c>
      <c r="H3" s="8">
        <v>98.8</v>
      </c>
      <c r="I3" s="8">
        <f>(E3*2)/12</f>
        <v>833.33333333333337</v>
      </c>
      <c r="J3" s="9">
        <f t="shared" si="1"/>
        <v>8432.1333333333332</v>
      </c>
      <c r="K3" s="24">
        <v>5300</v>
      </c>
      <c r="L3" s="8">
        <f t="shared" si="2"/>
        <v>2650</v>
      </c>
      <c r="M3" s="8">
        <v>0</v>
      </c>
      <c r="N3" s="8">
        <v>102.44</v>
      </c>
      <c r="O3" s="8">
        <f>(K3*2)/12</f>
        <v>883.33333333333337</v>
      </c>
      <c r="P3" s="10">
        <f t="shared" si="3"/>
        <v>8935.7733333333326</v>
      </c>
      <c r="Q3" s="11">
        <f t="shared" si="4"/>
        <v>503.63999999999942</v>
      </c>
      <c r="R3" s="12">
        <f t="shared" si="5"/>
        <v>1.0597286570421087</v>
      </c>
      <c r="S3" s="18">
        <v>340</v>
      </c>
      <c r="T3" s="24">
        <f t="shared" si="6"/>
        <v>300</v>
      </c>
    </row>
    <row r="4" spans="1:21" s="6" customFormat="1" ht="13.8" x14ac:dyDescent="0.3">
      <c r="A4" s="6" t="s">
        <v>1</v>
      </c>
      <c r="B4" s="6" t="s">
        <v>30</v>
      </c>
      <c r="C4" s="7">
        <v>40725</v>
      </c>
      <c r="D4" s="15">
        <f>C10-C4</f>
        <v>2772</v>
      </c>
      <c r="E4" s="25">
        <v>4000</v>
      </c>
      <c r="F4" s="8">
        <f t="shared" si="0"/>
        <v>2000</v>
      </c>
      <c r="G4" s="8">
        <v>0</v>
      </c>
      <c r="H4" s="8">
        <v>98.8</v>
      </c>
      <c r="I4" s="8">
        <f>(E4*2)/12</f>
        <v>666.66666666666663</v>
      </c>
      <c r="J4" s="9">
        <f t="shared" si="1"/>
        <v>6765.4666666666672</v>
      </c>
      <c r="K4" s="24">
        <v>4300</v>
      </c>
      <c r="L4" s="8">
        <f t="shared" si="2"/>
        <v>2150</v>
      </c>
      <c r="M4" s="8">
        <v>0</v>
      </c>
      <c r="N4" s="8">
        <v>102.44</v>
      </c>
      <c r="O4" s="8">
        <f>(K4*2)/12</f>
        <v>716.66666666666663</v>
      </c>
      <c r="P4" s="10">
        <f t="shared" si="3"/>
        <v>7269.1066666666666</v>
      </c>
      <c r="Q4" s="11">
        <f t="shared" si="4"/>
        <v>503.63999999999942</v>
      </c>
      <c r="R4" s="12">
        <f t="shared" si="5"/>
        <v>1.0744427583216727</v>
      </c>
      <c r="S4" s="18">
        <v>400</v>
      </c>
      <c r="T4" s="24">
        <f t="shared" si="6"/>
        <v>300</v>
      </c>
    </row>
    <row r="5" spans="1:21" s="6" customFormat="1" ht="13.8" x14ac:dyDescent="0.3">
      <c r="A5" s="6" t="s">
        <v>3</v>
      </c>
      <c r="B5" s="6" t="s">
        <v>30</v>
      </c>
      <c r="C5" s="7">
        <v>41283</v>
      </c>
      <c r="D5" s="15">
        <f>C10-C5</f>
        <v>2214</v>
      </c>
      <c r="E5" s="25">
        <v>3800</v>
      </c>
      <c r="F5" s="8">
        <f t="shared" si="0"/>
        <v>1900</v>
      </c>
      <c r="G5" s="8">
        <v>0</v>
      </c>
      <c r="H5" s="8">
        <v>98.8</v>
      </c>
      <c r="I5" s="8">
        <f>(E5*2)/12</f>
        <v>633.33333333333337</v>
      </c>
      <c r="J5" s="9">
        <f t="shared" si="1"/>
        <v>6432.1333333333332</v>
      </c>
      <c r="K5" s="24">
        <v>4100</v>
      </c>
      <c r="L5" s="8">
        <f t="shared" si="2"/>
        <v>2050</v>
      </c>
      <c r="M5" s="8">
        <v>0</v>
      </c>
      <c r="N5" s="8">
        <v>102.44</v>
      </c>
      <c r="O5" s="8">
        <f>(K5*2)/12</f>
        <v>683.33333333333337</v>
      </c>
      <c r="P5" s="10">
        <f t="shared" si="3"/>
        <v>6935.7733333333326</v>
      </c>
      <c r="Q5" s="11">
        <f t="shared" si="4"/>
        <v>503.63999999999942</v>
      </c>
      <c r="R5" s="12">
        <f t="shared" si="5"/>
        <v>1.0783006156588792</v>
      </c>
      <c r="S5" s="18">
        <v>500</v>
      </c>
      <c r="T5" s="24">
        <f t="shared" si="6"/>
        <v>300</v>
      </c>
    </row>
    <row r="6" spans="1:21" s="6" customFormat="1" ht="13.8" x14ac:dyDescent="0.3">
      <c r="A6" s="6" t="s">
        <v>2</v>
      </c>
      <c r="B6" s="6" t="s">
        <v>30</v>
      </c>
      <c r="C6" s="7">
        <v>40878</v>
      </c>
      <c r="D6" s="15">
        <f>C10-C6</f>
        <v>2619</v>
      </c>
      <c r="E6" s="25">
        <v>3800</v>
      </c>
      <c r="F6" s="8">
        <f t="shared" si="0"/>
        <v>1900</v>
      </c>
      <c r="G6" s="8">
        <v>0</v>
      </c>
      <c r="H6" s="8">
        <v>98.8</v>
      </c>
      <c r="I6" s="8">
        <f>(E6*2)/12</f>
        <v>633.33333333333337</v>
      </c>
      <c r="J6" s="9">
        <f t="shared" si="1"/>
        <v>6432.1333333333332</v>
      </c>
      <c r="K6" s="24">
        <v>4100</v>
      </c>
      <c r="L6" s="8">
        <f t="shared" si="2"/>
        <v>2050</v>
      </c>
      <c r="M6" s="8">
        <v>0</v>
      </c>
      <c r="N6" s="8">
        <v>102.44</v>
      </c>
      <c r="O6" s="8">
        <f>(K6*2)/12</f>
        <v>683.33333333333337</v>
      </c>
      <c r="P6" s="10">
        <f t="shared" si="3"/>
        <v>6935.7733333333326</v>
      </c>
      <c r="Q6" s="11">
        <f t="shared" si="4"/>
        <v>503.63999999999942</v>
      </c>
      <c r="R6" s="12">
        <f t="shared" si="5"/>
        <v>1.0783006156588792</v>
      </c>
      <c r="S6" s="18">
        <v>500</v>
      </c>
      <c r="T6" s="24">
        <f t="shared" si="6"/>
        <v>300</v>
      </c>
    </row>
    <row r="7" spans="1:21" s="6" customFormat="1" ht="13.8" x14ac:dyDescent="0.3">
      <c r="A7" s="6" t="s">
        <v>4</v>
      </c>
      <c r="B7" s="6" t="s">
        <v>30</v>
      </c>
      <c r="C7" s="7">
        <v>42717</v>
      </c>
      <c r="D7" s="15">
        <f>C10-C7</f>
        <v>780</v>
      </c>
      <c r="E7" s="25">
        <v>3200</v>
      </c>
      <c r="F7" s="8">
        <f t="shared" si="0"/>
        <v>1600</v>
      </c>
      <c r="G7" s="8">
        <v>0</v>
      </c>
      <c r="H7" s="8">
        <v>98.8</v>
      </c>
      <c r="I7" s="8">
        <f>(E7*2)/12</f>
        <v>533.33333333333337</v>
      </c>
      <c r="J7" s="9">
        <f t="shared" si="1"/>
        <v>5432.1333333333332</v>
      </c>
      <c r="K7" s="24">
        <v>3450</v>
      </c>
      <c r="L7" s="8">
        <f t="shared" si="2"/>
        <v>1725</v>
      </c>
      <c r="M7" s="8">
        <v>0</v>
      </c>
      <c r="N7" s="8">
        <v>102.44</v>
      </c>
      <c r="O7" s="8">
        <f>(K7*2)/12</f>
        <v>575</v>
      </c>
      <c r="P7" s="10">
        <f t="shared" si="3"/>
        <v>5852.44</v>
      </c>
      <c r="Q7" s="11">
        <f t="shared" si="4"/>
        <v>420.30666666666639</v>
      </c>
      <c r="R7" s="12">
        <f t="shared" si="5"/>
        <v>1.07737414398272</v>
      </c>
      <c r="S7" s="18">
        <v>400</v>
      </c>
      <c r="T7" s="24">
        <f t="shared" si="6"/>
        <v>250</v>
      </c>
    </row>
    <row r="8" spans="1:21" x14ac:dyDescent="0.3">
      <c r="J8" s="21">
        <f>SUM(J2:J7)</f>
        <v>49442.799999999996</v>
      </c>
      <c r="P8" s="13">
        <f>SUM(P2:P7)</f>
        <v>52672.973333333328</v>
      </c>
      <c r="Q8" s="13">
        <f>SUM(Q2:Q7)</f>
        <v>3230.1733333333314</v>
      </c>
      <c r="R8" s="12">
        <f t="shared" si="5"/>
        <v>1.065331521138231</v>
      </c>
      <c r="S8" s="16">
        <f>SUM(S2:S7)</f>
        <v>3140</v>
      </c>
      <c r="T8" s="16">
        <f>SUM(T2:T7)</f>
        <v>1950</v>
      </c>
    </row>
    <row r="10" spans="1:21" x14ac:dyDescent="0.3">
      <c r="B10" s="6" t="s">
        <v>37</v>
      </c>
      <c r="C10" s="14">
        <v>43497</v>
      </c>
      <c r="J10" s="26">
        <f>J8/14</f>
        <v>3531.6285714285709</v>
      </c>
      <c r="P10">
        <f>P8/14</f>
        <v>3762.3552380952378</v>
      </c>
      <c r="Q10" s="20">
        <f>Q8/14</f>
        <v>230.72666666666652</v>
      </c>
      <c r="S10" s="20">
        <f>S8/14</f>
        <v>224.28571428571428</v>
      </c>
      <c r="T10" s="20">
        <f>T8/14</f>
        <v>139.28571428571428</v>
      </c>
      <c r="U10" t="s">
        <v>39</v>
      </c>
    </row>
    <row r="11" spans="1:21" x14ac:dyDescent="0.3">
      <c r="G11" t="s">
        <v>40</v>
      </c>
      <c r="H11">
        <v>1185.6600000000001</v>
      </c>
      <c r="M11" t="s">
        <v>40</v>
      </c>
      <c r="N11" s="20">
        <v>1229.3</v>
      </c>
    </row>
    <row r="12" spans="1:21" x14ac:dyDescent="0.3">
      <c r="H12">
        <f>H11/12</f>
        <v>98.805000000000007</v>
      </c>
      <c r="N12">
        <f>N11/12</f>
        <v>102.44166666666666</v>
      </c>
      <c r="Q12" s="22">
        <f>Q8*12</f>
        <v>38762.079999999973</v>
      </c>
      <c r="R12" s="23" t="s">
        <v>41</v>
      </c>
    </row>
  </sheetData>
  <pageMargins left="0.23622047244094491" right="0.23622047244094491" top="0.74803149606299213" bottom="0.74803149606299213" header="0.31496062992125984" footer="0.31496062992125984"/>
  <pageSetup paperSize="9" scale="68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Firma</vt:lpstr>
      <vt:lpstr>BOK</vt:lpstr>
      <vt:lpstr>DH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 O.</cp:lastModifiedBy>
  <cp:lastPrinted>2020-01-22T09:49:25Z</cp:lastPrinted>
  <dcterms:created xsi:type="dcterms:W3CDTF">2016-12-05T10:09:36Z</dcterms:created>
  <dcterms:modified xsi:type="dcterms:W3CDTF">2020-02-25T08:56:29Z</dcterms:modified>
</cp:coreProperties>
</file>