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68" windowWidth="20112" windowHeight="7428"/>
  </bookViews>
  <sheets>
    <sheet name="Firma" sheetId="5" r:id="rId1"/>
    <sheet name="BOK" sheetId="1" r:id="rId2"/>
    <sheet name="DH" sheetId="6" r:id="rId3"/>
    <sheet name="zatwierdzone" sheetId="7" r:id="rId4"/>
    <sheet name="Arkusz3" sheetId="3" r:id="rId5"/>
  </sheets>
  <calcPr calcId="145621"/>
</workbook>
</file>

<file path=xl/calcChain.xml><?xml version="1.0" encoding="utf-8"?>
<calcChain xmlns="http://schemas.openxmlformats.org/spreadsheetml/2006/main">
  <c r="N5" i="5" l="1"/>
  <c r="N6" i="5"/>
  <c r="N7" i="5"/>
  <c r="N8" i="5"/>
  <c r="H5" i="5"/>
  <c r="H6" i="5"/>
  <c r="H7" i="5"/>
  <c r="H8" i="5"/>
  <c r="I12" i="5" l="1"/>
  <c r="I11" i="5"/>
  <c r="I10" i="5"/>
  <c r="I9" i="5"/>
  <c r="I8" i="5"/>
  <c r="I7" i="5"/>
  <c r="I6" i="5"/>
  <c r="I5" i="5"/>
  <c r="I4" i="5"/>
  <c r="I3" i="5"/>
  <c r="I2" i="5"/>
  <c r="F13" i="5" l="1"/>
  <c r="V13" i="5"/>
  <c r="J9" i="5"/>
  <c r="J12" i="5"/>
  <c r="J11" i="5"/>
  <c r="J10" i="5"/>
  <c r="J8" i="5"/>
  <c r="J7" i="5"/>
  <c r="J6" i="5"/>
  <c r="J5" i="5"/>
  <c r="J4" i="5"/>
  <c r="J3" i="5"/>
  <c r="J2" i="5"/>
  <c r="L13" i="5" l="1"/>
  <c r="N14" i="7" l="1"/>
  <c r="D14" i="7"/>
  <c r="H13" i="7"/>
  <c r="E13" i="7"/>
  <c r="G13" i="7" s="1"/>
  <c r="H12" i="7"/>
  <c r="I12" i="7" s="1"/>
  <c r="E12" i="7"/>
  <c r="G12" i="7" s="1"/>
  <c r="H11" i="7"/>
  <c r="E11" i="7"/>
  <c r="G11" i="7" s="1"/>
  <c r="H10" i="7"/>
  <c r="I10" i="7" s="1"/>
  <c r="K10" i="7" s="1"/>
  <c r="E10" i="7"/>
  <c r="G10" i="7" s="1"/>
  <c r="H9" i="7"/>
  <c r="E9" i="7"/>
  <c r="G9" i="7" s="1"/>
  <c r="H8" i="7"/>
  <c r="E8" i="7"/>
  <c r="H7" i="7"/>
  <c r="E7" i="7"/>
  <c r="G7" i="7" s="1"/>
  <c r="H6" i="7"/>
  <c r="E6" i="7"/>
  <c r="H5" i="7"/>
  <c r="E5" i="7"/>
  <c r="H4" i="7"/>
  <c r="I4" i="7" s="1"/>
  <c r="K4" i="7" s="1"/>
  <c r="E4" i="7"/>
  <c r="G4" i="7" s="1"/>
  <c r="H3" i="7"/>
  <c r="I3" i="7" s="1"/>
  <c r="E3" i="7"/>
  <c r="G3" i="7" s="1"/>
  <c r="H2" i="7"/>
  <c r="E2" i="7"/>
  <c r="G2" i="7" s="1"/>
  <c r="S7" i="6"/>
  <c r="R7" i="6"/>
  <c r="Q7" i="6"/>
  <c r="D7" i="6"/>
  <c r="I6" i="6"/>
  <c r="J6" i="6" s="1"/>
  <c r="E6" i="6"/>
  <c r="H6" i="6" s="1"/>
  <c r="I5" i="6"/>
  <c r="J5" i="6" s="1"/>
  <c r="E5" i="6"/>
  <c r="I4" i="6"/>
  <c r="E4" i="6"/>
  <c r="H4" i="6" s="1"/>
  <c r="I3" i="6"/>
  <c r="E3" i="6"/>
  <c r="H3" i="6" s="1"/>
  <c r="I2" i="6"/>
  <c r="E2" i="6"/>
  <c r="H2" i="6" s="1"/>
  <c r="I5" i="1"/>
  <c r="E5" i="1"/>
  <c r="H5" i="1" s="1"/>
  <c r="I4" i="1"/>
  <c r="H4" i="1"/>
  <c r="E4" i="1"/>
  <c r="I3" i="1"/>
  <c r="J3" i="1" s="1"/>
  <c r="M3" i="1" s="1"/>
  <c r="E3" i="1"/>
  <c r="H3" i="1" s="1"/>
  <c r="J2" i="1"/>
  <c r="M2" i="1" s="1"/>
  <c r="I2" i="1"/>
  <c r="E2" i="1"/>
  <c r="H2" i="1" s="1"/>
  <c r="H14" i="7" l="1"/>
  <c r="I14" i="7" s="1"/>
  <c r="I5" i="7"/>
  <c r="K5" i="7" s="1"/>
  <c r="G6" i="7"/>
  <c r="G8" i="7"/>
  <c r="G5" i="7"/>
  <c r="L4" i="7"/>
  <c r="M4" i="7"/>
  <c r="M10" i="7"/>
  <c r="L10" i="7"/>
  <c r="I6" i="7"/>
  <c r="K6" i="7" s="1"/>
  <c r="K3" i="7"/>
  <c r="I7" i="7"/>
  <c r="K7" i="7" s="1"/>
  <c r="I8" i="7"/>
  <c r="K8" i="7" s="1"/>
  <c r="I11" i="7"/>
  <c r="K11" i="7" s="1"/>
  <c r="K12" i="7"/>
  <c r="I9" i="7"/>
  <c r="I13" i="7"/>
  <c r="K13" i="7" s="1"/>
  <c r="I2" i="7"/>
  <c r="K2" i="7" s="1"/>
  <c r="M6" i="6"/>
  <c r="I7" i="6"/>
  <c r="J7" i="6" s="1"/>
  <c r="J2" i="6"/>
  <c r="H5" i="6"/>
  <c r="H7" i="6" s="1"/>
  <c r="M5" i="6"/>
  <c r="J3" i="6"/>
  <c r="J4" i="6"/>
  <c r="M4" i="6" s="1"/>
  <c r="J5" i="1"/>
  <c r="M5" i="1" s="1"/>
  <c r="M4" i="1"/>
  <c r="O2" i="1"/>
  <c r="N2" i="1"/>
  <c r="N3" i="1"/>
  <c r="O3" i="1"/>
  <c r="J4" i="1"/>
  <c r="G14" i="7" l="1"/>
  <c r="M5" i="7"/>
  <c r="L5" i="7"/>
  <c r="K9" i="7"/>
  <c r="K14" i="7" s="1"/>
  <c r="M13" i="7"/>
  <c r="L13" i="7"/>
  <c r="M6" i="7"/>
  <c r="L6" i="7"/>
  <c r="M8" i="7"/>
  <c r="L8" i="7"/>
  <c r="M7" i="7"/>
  <c r="L7" i="7"/>
  <c r="M2" i="7"/>
  <c r="L2" i="7"/>
  <c r="M3" i="7"/>
  <c r="L3" i="7"/>
  <c r="M12" i="7"/>
  <c r="L12" i="7"/>
  <c r="M11" i="7"/>
  <c r="L11" i="7"/>
  <c r="O6" i="6"/>
  <c r="N6" i="6"/>
  <c r="M2" i="6"/>
  <c r="O2" i="6" s="1"/>
  <c r="O5" i="6"/>
  <c r="N5" i="6"/>
  <c r="M3" i="6"/>
  <c r="O4" i="6"/>
  <c r="N4" i="6"/>
  <c r="O5" i="1"/>
  <c r="N5" i="1"/>
  <c r="N4" i="1"/>
  <c r="O4" i="1"/>
  <c r="U13" i="5"/>
  <c r="E12" i="5"/>
  <c r="E11" i="5"/>
  <c r="E10" i="5"/>
  <c r="E9" i="5"/>
  <c r="E8" i="5"/>
  <c r="E7" i="5"/>
  <c r="E6" i="5"/>
  <c r="E5" i="5"/>
  <c r="E4" i="5"/>
  <c r="E3" i="5"/>
  <c r="E2" i="5"/>
  <c r="D13" i="5"/>
  <c r="M9" i="7" l="1"/>
  <c r="L9" i="7"/>
  <c r="L14" i="7" s="1"/>
  <c r="M14" i="7"/>
  <c r="N2" i="6"/>
  <c r="M7" i="6"/>
  <c r="N3" i="6"/>
  <c r="N7" i="6" s="1"/>
  <c r="O3" i="6"/>
  <c r="K4" i="5"/>
  <c r="O4" i="5" s="1"/>
  <c r="K12" i="5"/>
  <c r="O12" i="5" s="1"/>
  <c r="K11" i="5"/>
  <c r="O11" i="5" s="1"/>
  <c r="K10" i="5"/>
  <c r="O10" i="5" s="1"/>
  <c r="K9" i="5"/>
  <c r="O9" i="5" s="1"/>
  <c r="K8" i="5"/>
  <c r="O8" i="5" s="1"/>
  <c r="K7" i="5"/>
  <c r="O7" i="5" s="1"/>
  <c r="K6" i="5"/>
  <c r="O6" i="5" s="1"/>
  <c r="K5" i="5"/>
  <c r="O5" i="5" s="1"/>
  <c r="K3" i="5"/>
  <c r="O3" i="5" s="1"/>
  <c r="T13" i="5"/>
  <c r="P4" i="5" l="1"/>
  <c r="N11" i="6"/>
  <c r="O7" i="6"/>
  <c r="J13" i="5"/>
  <c r="K13" i="5" s="1"/>
  <c r="K2" i="5"/>
  <c r="O2" i="5" s="1"/>
  <c r="S13" i="5"/>
  <c r="Q4" i="5" l="1"/>
  <c r="Q9" i="5" l="1"/>
  <c r="I13" i="5"/>
  <c r="I15" i="5" s="1"/>
  <c r="Q3" i="5"/>
  <c r="Q11" i="5"/>
  <c r="Q2" i="5"/>
  <c r="Q12" i="5"/>
  <c r="Q10" i="5"/>
  <c r="P2" i="5"/>
  <c r="Q6" i="5"/>
  <c r="Q8" i="5"/>
  <c r="Q7" i="5"/>
  <c r="P9" i="5"/>
  <c r="P12" i="5"/>
  <c r="P3" i="5"/>
  <c r="P11" i="5"/>
  <c r="P10" i="5"/>
  <c r="O13" i="5" l="1"/>
  <c r="O15" i="5" s="1"/>
  <c r="P5" i="5"/>
  <c r="Q5" i="5"/>
  <c r="P7" i="5"/>
  <c r="P6" i="5"/>
  <c r="P8" i="5"/>
  <c r="P13" i="5" l="1"/>
  <c r="P15" i="5" s="1"/>
  <c r="Q13" i="5"/>
</calcChain>
</file>

<file path=xl/comments1.xml><?xml version="1.0" encoding="utf-8"?>
<comments xmlns="http://schemas.openxmlformats.org/spreadsheetml/2006/main">
  <authors>
    <author>Katarzyna O.</author>
  </authors>
  <commentList>
    <comment ref="U1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od 1 kwietnia 2022</t>
        </r>
      </text>
    </comment>
    <comment ref="U2" authorId="0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+ 300 zł dodatku kierowniczego</t>
        </r>
      </text>
    </comment>
    <comment ref="M6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od 1 lipca '22 dodatek RCKIK liczony wg wskaźnika marży i kwoty marży wygenerowanej przez grupę w roku poprzednim</t>
        </r>
      </text>
    </comment>
    <comment ref="U6" authorId="0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+1000 zł dodatku funkcyjnego RCKIK</t>
        </r>
      </text>
    </comment>
    <comment ref="U9" authorId="0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+ 300 zł dodatku funkcyjnego</t>
        </r>
      </text>
    </comment>
  </commentList>
</comments>
</file>

<file path=xl/comments2.xml><?xml version="1.0" encoding="utf-8"?>
<comments xmlns="http://schemas.openxmlformats.org/spreadsheetml/2006/main">
  <authors>
    <author>katarzynao</author>
  </authors>
  <commentList>
    <comment ref="E2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50% zasadniczej</t>
        </r>
      </text>
    </comment>
    <comment ref="J2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50% zasadniczej</t>
        </r>
      </text>
    </comment>
  </commentList>
</comments>
</file>

<file path=xl/comments3.xml><?xml version="1.0" encoding="utf-8"?>
<comments xmlns="http://schemas.openxmlformats.org/spreadsheetml/2006/main">
  <authors>
    <author>Katarzyna O.</author>
    <author>katarzynao</author>
  </authors>
  <commentList>
    <comment ref="N1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od 1 kwietnia 2022</t>
        </r>
      </text>
    </comment>
    <comment ref="E5" authorId="1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50% zasadniczej</t>
        </r>
      </text>
    </comment>
    <comment ref="I5" authorId="1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50% zasadniczej</t>
        </r>
      </text>
    </comment>
  </commentList>
</comments>
</file>

<file path=xl/sharedStrings.xml><?xml version="1.0" encoding="utf-8"?>
<sst xmlns="http://schemas.openxmlformats.org/spreadsheetml/2006/main" count="146" uniqueCount="47">
  <si>
    <t>Choma Piotr</t>
  </si>
  <si>
    <t>Szwajdych Krzysztof</t>
  </si>
  <si>
    <t>Sypień Tomasz</t>
  </si>
  <si>
    <t>Biskupski Bartłomiej</t>
  </si>
  <si>
    <t>Młynarski Paweł</t>
  </si>
  <si>
    <t>Kucharzyk Katarzyna</t>
  </si>
  <si>
    <t>Krawczyk Agata</t>
  </si>
  <si>
    <t>Obłaza Janusz</t>
  </si>
  <si>
    <t>Batko Kacper</t>
  </si>
  <si>
    <t>Milewski Kamil</t>
  </si>
  <si>
    <t>Ciuśniak Barbara</t>
  </si>
  <si>
    <t xml:space="preserve">Zagaja Mirosław </t>
  </si>
  <si>
    <t>Nazwisko i imię</t>
  </si>
  <si>
    <t>Data zatrudnienia</t>
  </si>
  <si>
    <t>Aktualna zasadnicza</t>
  </si>
  <si>
    <t>Dodatek</t>
  </si>
  <si>
    <t>Propozycja zasadnicza</t>
  </si>
  <si>
    <t>podwyżka</t>
  </si>
  <si>
    <t>Premia miesięczna</t>
  </si>
  <si>
    <t>Premia kwart./roczna na mc przy 100%</t>
  </si>
  <si>
    <t>Aktualna pensja w sumie</t>
  </si>
  <si>
    <t>Propozycja pensja w sumie</t>
  </si>
  <si>
    <t>% podwyżki</t>
  </si>
  <si>
    <t>Premia miesięczna przy 95% PS</t>
  </si>
  <si>
    <t>Premia kwart./roczna na mc przy 100% PS</t>
  </si>
  <si>
    <t>Dział</t>
  </si>
  <si>
    <t>DH</t>
  </si>
  <si>
    <t>KS</t>
  </si>
  <si>
    <t>BOK</t>
  </si>
  <si>
    <t>SER</t>
  </si>
  <si>
    <t>TT</t>
  </si>
  <si>
    <t>MAG</t>
  </si>
  <si>
    <t>śr</t>
  </si>
  <si>
    <t>na rok</t>
  </si>
  <si>
    <t>w 2019 podwyżka zasadniczej</t>
  </si>
  <si>
    <t>w 2020 podwyżka zasadniczej</t>
  </si>
  <si>
    <t>w 2021 podwyżka zasadniczej</t>
  </si>
  <si>
    <t>w 2022 podwyżka zasadniczej</t>
  </si>
  <si>
    <t>ulga dla ks</t>
  </si>
  <si>
    <t>300,00 podwyżka dodatku kierowniczego</t>
  </si>
  <si>
    <t>300,00 podwyżka dodatku</t>
  </si>
  <si>
    <t>Dodatek funkcyjny</t>
  </si>
  <si>
    <t>w 2023 podwyżka zasadniczej</t>
  </si>
  <si>
    <t>Dodatek paliwowy od 01-07-2022</t>
  </si>
  <si>
    <t xml:space="preserve">Dodatek paliwowy </t>
  </si>
  <si>
    <t>Premia kwart. na mc przy 100% PS</t>
  </si>
  <si>
    <t>średnia płaca brutto w październiku'23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</si>
</sst>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0"/>
      <color rgb="FF0070C0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9" tint="-0.249977111117893"/>
      <name val="Calibri"/>
      <family val="2"/>
      <charset val="238"/>
      <scheme val="minor"/>
    </font>
    <font>
      <sz val="10"/>
      <color theme="9" tint="-0.249977111117893"/>
      <name val="Calibri"/>
      <family val="2"/>
      <charset val="238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9" fontId="10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0" borderId="0" xfId="0" applyFont="1"/>
    <xf numFmtId="14" fontId="7" fillId="0" borderId="0" xfId="0" applyNumberFormat="1" applyFont="1"/>
    <xf numFmtId="4" fontId="7" fillId="0" borderId="0" xfId="0" applyNumberFormat="1" applyFont="1"/>
    <xf numFmtId="4" fontId="4" fillId="0" borderId="0" xfId="0" applyNumberFormat="1" applyFont="1"/>
    <xf numFmtId="4" fontId="5" fillId="0" borderId="0" xfId="0" applyNumberFormat="1" applyFont="1"/>
    <xf numFmtId="4" fontId="6" fillId="0" borderId="0" xfId="0" applyNumberFormat="1" applyFont="1"/>
    <xf numFmtId="4" fontId="11" fillId="0" borderId="0" xfId="0" applyNumberFormat="1" applyFont="1"/>
    <xf numFmtId="14" fontId="0" fillId="0" borderId="0" xfId="0" applyNumberFormat="1"/>
    <xf numFmtId="4" fontId="0" fillId="0" borderId="0" xfId="0" applyNumberFormat="1"/>
    <xf numFmtId="2" fontId="0" fillId="0" borderId="0" xfId="0" applyNumberFormat="1"/>
    <xf numFmtId="4" fontId="12" fillId="0" borderId="0" xfId="0" applyNumberFormat="1" applyFont="1"/>
    <xf numFmtId="4" fontId="13" fillId="0" borderId="0" xfId="0" applyNumberFormat="1" applyFont="1"/>
    <xf numFmtId="0" fontId="13" fillId="0" borderId="0" xfId="0" applyFont="1"/>
    <xf numFmtId="4" fontId="7" fillId="2" borderId="0" xfId="0" applyNumberFormat="1" applyFont="1" applyFill="1"/>
    <xf numFmtId="0" fontId="14" fillId="0" borderId="0" xfId="0" applyFont="1"/>
    <xf numFmtId="4" fontId="7" fillId="0" borderId="0" xfId="0" applyNumberFormat="1" applyFont="1" applyFill="1"/>
    <xf numFmtId="4" fontId="0" fillId="0" borderId="0" xfId="0" applyNumberFormat="1" applyFont="1" applyFill="1"/>
    <xf numFmtId="0" fontId="3" fillId="0" borderId="0" xfId="0" applyFont="1" applyFill="1" applyAlignment="1">
      <alignment wrapText="1"/>
    </xf>
    <xf numFmtId="0" fontId="3" fillId="3" borderId="0" xfId="0" applyFont="1" applyFill="1" applyAlignment="1">
      <alignment wrapText="1"/>
    </xf>
    <xf numFmtId="4" fontId="3" fillId="3" borderId="0" xfId="0" applyNumberFormat="1" applyFont="1" applyFill="1"/>
    <xf numFmtId="4" fontId="11" fillId="3" borderId="0" xfId="0" applyNumberFormat="1" applyFont="1" applyFill="1"/>
    <xf numFmtId="4" fontId="3" fillId="0" borderId="0" xfId="0" applyNumberFormat="1" applyFont="1"/>
    <xf numFmtId="0" fontId="7" fillId="0" borderId="0" xfId="0" applyFont="1" applyFill="1"/>
    <xf numFmtId="9" fontId="7" fillId="0" borderId="0" xfId="2" applyFont="1" applyFill="1"/>
    <xf numFmtId="0" fontId="0" fillId="0" borderId="0" xfId="0" applyFill="1"/>
    <xf numFmtId="4" fontId="12" fillId="0" borderId="0" xfId="0" applyNumberFormat="1" applyFont="1" applyFill="1"/>
    <xf numFmtId="4" fontId="11" fillId="0" borderId="0" xfId="0" applyNumberFormat="1" applyFont="1" applyFill="1"/>
    <xf numFmtId="4" fontId="0" fillId="0" borderId="0" xfId="0" applyNumberFormat="1" applyFill="1"/>
    <xf numFmtId="0" fontId="1" fillId="0" borderId="0" xfId="0" applyFont="1" applyFill="1"/>
    <xf numFmtId="14" fontId="0" fillId="0" borderId="0" xfId="0" applyNumberFormat="1" applyFill="1"/>
    <xf numFmtId="0" fontId="14" fillId="0" borderId="0" xfId="0" applyFont="1" applyFill="1"/>
    <xf numFmtId="2" fontId="0" fillId="0" borderId="0" xfId="0" applyNumberFormat="1" applyFill="1"/>
    <xf numFmtId="4" fontId="13" fillId="0" borderId="0" xfId="0" applyNumberFormat="1" applyFont="1" applyFill="1"/>
    <xf numFmtId="0" fontId="13" fillId="0" borderId="0" xfId="0" applyFont="1" applyFill="1"/>
    <xf numFmtId="164" fontId="7" fillId="0" borderId="0" xfId="2" applyNumberFormat="1" applyFont="1"/>
    <xf numFmtId="4" fontId="3" fillId="4" borderId="0" xfId="0" applyNumberFormat="1" applyFont="1" applyFill="1"/>
    <xf numFmtId="0" fontId="3" fillId="4" borderId="0" xfId="0" applyFont="1" applyFill="1" applyAlignment="1">
      <alignment wrapText="1"/>
    </xf>
    <xf numFmtId="4" fontId="11" fillId="4" borderId="0" xfId="0" applyNumberFormat="1" applyFont="1" applyFill="1"/>
    <xf numFmtId="0" fontId="15" fillId="0" borderId="0" xfId="0" applyFont="1"/>
    <xf numFmtId="0" fontId="16" fillId="0" borderId="0" xfId="0" applyFont="1" applyAlignment="1">
      <alignment wrapText="1"/>
    </xf>
    <xf numFmtId="4" fontId="17" fillId="0" borderId="0" xfId="0" applyNumberFormat="1" applyFont="1"/>
    <xf numFmtId="4" fontId="16" fillId="0" borderId="0" xfId="0" applyNumberFormat="1" applyFont="1"/>
    <xf numFmtId="4" fontId="7" fillId="4" borderId="0" xfId="0" applyNumberFormat="1" applyFont="1" applyFill="1"/>
  </cellXfs>
  <cellStyles count="3">
    <cellStyle name="Normalny" xfId="0" builtinId="0"/>
    <cellStyle name="Normalny 2" xfId="1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V20"/>
  <sheetViews>
    <sheetView tabSelected="1" zoomScale="90" zoomScaleNormal="90" workbookViewId="0">
      <pane xSplit="1" topLeftCell="D1" activePane="topRight" state="frozen"/>
      <selection pane="topRight" activeCell="N5" sqref="N5:N8"/>
    </sheetView>
  </sheetViews>
  <sheetFormatPr defaultRowHeight="14.4" x14ac:dyDescent="0.3"/>
  <cols>
    <col min="1" max="1" width="18.109375" customWidth="1"/>
    <col min="2" max="2" width="5.88671875" customWidth="1"/>
    <col min="3" max="3" width="10.88671875" customWidth="1"/>
    <col min="4" max="4" width="11.5546875" customWidth="1"/>
    <col min="5" max="6" width="10.6640625" customWidth="1"/>
    <col min="7" max="8" width="10.109375" customWidth="1"/>
    <col min="9" max="9" width="10.6640625" style="1" customWidth="1"/>
    <col min="10" max="10" width="10.33203125" customWidth="1"/>
    <col min="11" max="12" width="10.5546875" customWidth="1"/>
    <col min="13" max="13" width="9.88671875" customWidth="1"/>
    <col min="14" max="14" width="9" customWidth="1"/>
    <col min="15" max="15" width="12" customWidth="1"/>
    <col min="16" max="16" width="11.21875" customWidth="1"/>
    <col min="17" max="17" width="8.88671875" customWidth="1"/>
    <col min="18" max="19" width="10.33203125" customWidth="1"/>
    <col min="20" max="20" width="11" customWidth="1"/>
    <col min="21" max="21" width="11.109375" customWidth="1"/>
    <col min="22" max="22" width="10.109375" customWidth="1"/>
  </cols>
  <sheetData>
    <row r="1" spans="1:22" s="2" customFormat="1" ht="53.25" customHeight="1" x14ac:dyDescent="0.3">
      <c r="A1" s="2" t="s">
        <v>12</v>
      </c>
      <c r="B1" s="2" t="s">
        <v>25</v>
      </c>
      <c r="C1" s="2" t="s">
        <v>13</v>
      </c>
      <c r="D1" s="2" t="s">
        <v>14</v>
      </c>
      <c r="E1" s="2" t="s">
        <v>18</v>
      </c>
      <c r="F1" s="45" t="s">
        <v>43</v>
      </c>
      <c r="G1" s="2" t="s">
        <v>41</v>
      </c>
      <c r="H1" s="2" t="s">
        <v>45</v>
      </c>
      <c r="I1" s="3" t="s">
        <v>20</v>
      </c>
      <c r="J1" s="2" t="s">
        <v>16</v>
      </c>
      <c r="K1" s="2" t="s">
        <v>23</v>
      </c>
      <c r="L1" s="45" t="s">
        <v>44</v>
      </c>
      <c r="M1" s="2" t="s">
        <v>41</v>
      </c>
      <c r="N1" s="2" t="s">
        <v>45</v>
      </c>
      <c r="O1" s="4" t="s">
        <v>21</v>
      </c>
      <c r="P1" s="5" t="s">
        <v>17</v>
      </c>
      <c r="Q1" s="2" t="s">
        <v>22</v>
      </c>
      <c r="R1" s="2" t="s">
        <v>34</v>
      </c>
      <c r="S1" s="2" t="s">
        <v>35</v>
      </c>
      <c r="T1" s="23" t="s">
        <v>36</v>
      </c>
      <c r="U1" s="23" t="s">
        <v>37</v>
      </c>
      <c r="V1" s="42" t="s">
        <v>42</v>
      </c>
    </row>
    <row r="2" spans="1:22" s="6" customFormat="1" ht="13.8" x14ac:dyDescent="0.3">
      <c r="A2" s="6" t="s">
        <v>4</v>
      </c>
      <c r="B2" s="6" t="s">
        <v>28</v>
      </c>
      <c r="C2" s="7">
        <v>38308</v>
      </c>
      <c r="D2" s="19">
        <v>7450</v>
      </c>
      <c r="E2" s="8">
        <f>D2*15%</f>
        <v>1117.5</v>
      </c>
      <c r="F2" s="46"/>
      <c r="G2" s="8">
        <v>1200</v>
      </c>
      <c r="H2" s="8"/>
      <c r="I2" s="9">
        <f>SUM(D2:H2)</f>
        <v>9767.5</v>
      </c>
      <c r="J2" s="19">
        <f t="shared" ref="J2:J12" si="0">SUM(D2,V2)</f>
        <v>8000</v>
      </c>
      <c r="K2" s="8">
        <f>J2*15%</f>
        <v>1200</v>
      </c>
      <c r="L2" s="46"/>
      <c r="M2" s="8">
        <v>1200</v>
      </c>
      <c r="N2" s="8"/>
      <c r="O2" s="10">
        <f t="shared" ref="O2:O12" si="1">SUM(J2:N2)</f>
        <v>10400</v>
      </c>
      <c r="P2" s="11">
        <f t="shared" ref="P2:P12" si="2">O2-I2</f>
        <v>632.5</v>
      </c>
      <c r="Q2" s="40">
        <f t="shared" ref="Q2:Q13" si="3">O2/I2-1</f>
        <v>6.4755566931149255E-2</v>
      </c>
      <c r="R2" s="8">
        <v>500</v>
      </c>
      <c r="S2" s="8">
        <v>0</v>
      </c>
      <c r="T2" s="21">
        <v>500</v>
      </c>
      <c r="U2" s="21">
        <v>900</v>
      </c>
      <c r="V2" s="48">
        <v>550</v>
      </c>
    </row>
    <row r="3" spans="1:22" s="6" customFormat="1" ht="13.8" x14ac:dyDescent="0.3">
      <c r="A3" s="6" t="s">
        <v>6</v>
      </c>
      <c r="B3" s="6" t="s">
        <v>28</v>
      </c>
      <c r="C3" s="7">
        <v>41187</v>
      </c>
      <c r="D3" s="19">
        <v>5650</v>
      </c>
      <c r="E3" s="8">
        <f>D3*15%</f>
        <v>847.5</v>
      </c>
      <c r="F3" s="46">
        <v>380</v>
      </c>
      <c r="G3" s="8">
        <v>0</v>
      </c>
      <c r="H3" s="8"/>
      <c r="I3" s="9">
        <f t="shared" ref="I3:I12" si="4">SUM(D3:H3)</f>
        <v>6877.5</v>
      </c>
      <c r="J3" s="19">
        <f t="shared" si="0"/>
        <v>6100</v>
      </c>
      <c r="K3" s="8">
        <f>J3*15%</f>
        <v>915</v>
      </c>
      <c r="L3" s="46">
        <v>380</v>
      </c>
      <c r="M3" s="8">
        <v>0</v>
      </c>
      <c r="N3" s="8"/>
      <c r="O3" s="10">
        <f t="shared" si="1"/>
        <v>7395</v>
      </c>
      <c r="P3" s="11">
        <f t="shared" si="2"/>
        <v>517.5</v>
      </c>
      <c r="Q3" s="40">
        <f t="shared" si="3"/>
        <v>7.5245365321701119E-2</v>
      </c>
      <c r="R3" s="8">
        <v>450</v>
      </c>
      <c r="S3" s="8">
        <v>0</v>
      </c>
      <c r="T3" s="21">
        <v>500</v>
      </c>
      <c r="U3" s="21">
        <v>900</v>
      </c>
      <c r="V3" s="48">
        <v>450</v>
      </c>
    </row>
    <row r="4" spans="1:22" s="6" customFormat="1" ht="13.8" x14ac:dyDescent="0.3">
      <c r="A4" s="6" t="s">
        <v>5</v>
      </c>
      <c r="B4" s="6" t="s">
        <v>28</v>
      </c>
      <c r="C4" s="7">
        <v>41456</v>
      </c>
      <c r="D4" s="19">
        <v>5350</v>
      </c>
      <c r="E4" s="8">
        <f>D4*15%</f>
        <v>802.5</v>
      </c>
      <c r="F4" s="46">
        <v>380</v>
      </c>
      <c r="G4" s="8">
        <v>0</v>
      </c>
      <c r="H4" s="8"/>
      <c r="I4" s="9">
        <f t="shared" si="4"/>
        <v>6532.5</v>
      </c>
      <c r="J4" s="19">
        <f t="shared" si="0"/>
        <v>5900</v>
      </c>
      <c r="K4" s="8">
        <f>J4*15%</f>
        <v>885</v>
      </c>
      <c r="L4" s="46">
        <v>380</v>
      </c>
      <c r="M4" s="8">
        <v>0</v>
      </c>
      <c r="N4" s="8"/>
      <c r="O4" s="10">
        <f t="shared" si="1"/>
        <v>7165</v>
      </c>
      <c r="P4" s="11">
        <f t="shared" si="2"/>
        <v>632.5</v>
      </c>
      <c r="Q4" s="40">
        <f t="shared" si="3"/>
        <v>9.6823574435514814E-2</v>
      </c>
      <c r="R4" s="8"/>
      <c r="S4" s="8"/>
      <c r="T4" s="21"/>
      <c r="U4" s="21">
        <v>900</v>
      </c>
      <c r="V4" s="48">
        <v>550</v>
      </c>
    </row>
    <row r="5" spans="1:22" s="6" customFormat="1" ht="13.8" x14ac:dyDescent="0.3">
      <c r="A5" s="6" t="s">
        <v>0</v>
      </c>
      <c r="B5" s="6" t="s">
        <v>26</v>
      </c>
      <c r="C5" s="7">
        <v>39722</v>
      </c>
      <c r="D5" s="19">
        <v>6400</v>
      </c>
      <c r="E5" s="8">
        <f t="shared" ref="E5:E8" si="5">D5*55%</f>
        <v>3520.0000000000005</v>
      </c>
      <c r="F5" s="46"/>
      <c r="G5" s="8">
        <v>0</v>
      </c>
      <c r="H5" s="8">
        <f>(D5*2)/12</f>
        <v>1066.6666666666667</v>
      </c>
      <c r="I5" s="9">
        <f t="shared" si="4"/>
        <v>10986.666666666666</v>
      </c>
      <c r="J5" s="19">
        <f t="shared" si="0"/>
        <v>6750</v>
      </c>
      <c r="K5" s="8">
        <f>J5*55%</f>
        <v>3712.5000000000005</v>
      </c>
      <c r="L5" s="46"/>
      <c r="M5" s="8">
        <v>0</v>
      </c>
      <c r="N5" s="8">
        <f>(J5*2)/12</f>
        <v>1125</v>
      </c>
      <c r="O5" s="10">
        <f t="shared" si="1"/>
        <v>11587.5</v>
      </c>
      <c r="P5" s="11">
        <f t="shared" si="2"/>
        <v>600.83333333333394</v>
      </c>
      <c r="Q5" s="40">
        <f t="shared" si="3"/>
        <v>5.46875E-2</v>
      </c>
      <c r="R5" s="8">
        <v>300</v>
      </c>
      <c r="S5" s="8">
        <v>0</v>
      </c>
      <c r="T5" s="21">
        <v>400</v>
      </c>
      <c r="U5" s="21">
        <v>700</v>
      </c>
      <c r="V5" s="48">
        <v>350</v>
      </c>
    </row>
    <row r="6" spans="1:22" s="6" customFormat="1" ht="13.8" x14ac:dyDescent="0.3">
      <c r="A6" s="6" t="s">
        <v>1</v>
      </c>
      <c r="B6" s="6" t="s">
        <v>26</v>
      </c>
      <c r="C6" s="7">
        <v>40725</v>
      </c>
      <c r="D6" s="19">
        <v>5500</v>
      </c>
      <c r="E6" s="8">
        <f t="shared" si="5"/>
        <v>3025.0000000000005</v>
      </c>
      <c r="F6" s="47"/>
      <c r="G6" s="8">
        <v>1000</v>
      </c>
      <c r="H6" s="8">
        <f>(D6*2)/12</f>
        <v>916.66666666666663</v>
      </c>
      <c r="I6" s="9">
        <f t="shared" si="4"/>
        <v>10441.666666666666</v>
      </c>
      <c r="J6" s="19">
        <f t="shared" si="0"/>
        <v>5850</v>
      </c>
      <c r="K6" s="8">
        <f>J6*55%</f>
        <v>3217.5000000000005</v>
      </c>
      <c r="L6" s="47"/>
      <c r="M6" s="8">
        <v>1400</v>
      </c>
      <c r="N6" s="8">
        <f>(J6*2)/12</f>
        <v>975</v>
      </c>
      <c r="O6" s="10">
        <f t="shared" si="1"/>
        <v>11442.5</v>
      </c>
      <c r="P6" s="11">
        <f t="shared" si="2"/>
        <v>1000.8333333333339</v>
      </c>
      <c r="Q6" s="40">
        <f t="shared" si="3"/>
        <v>9.5849960095770292E-2</v>
      </c>
      <c r="R6" s="8">
        <v>300</v>
      </c>
      <c r="S6" s="8">
        <v>0</v>
      </c>
      <c r="T6" s="21">
        <v>400</v>
      </c>
      <c r="U6" s="21">
        <v>800</v>
      </c>
      <c r="V6" s="48">
        <v>350</v>
      </c>
    </row>
    <row r="7" spans="1:22" s="6" customFormat="1" ht="13.8" x14ac:dyDescent="0.3">
      <c r="A7" s="6" t="s">
        <v>3</v>
      </c>
      <c r="B7" s="6" t="s">
        <v>26</v>
      </c>
      <c r="C7" s="7">
        <v>41283</v>
      </c>
      <c r="D7" s="19">
        <v>5700</v>
      </c>
      <c r="E7" s="8">
        <f t="shared" si="5"/>
        <v>3135.0000000000005</v>
      </c>
      <c r="F7" s="46"/>
      <c r="G7" s="8">
        <v>0</v>
      </c>
      <c r="H7" s="8">
        <f>(D7*2)/12</f>
        <v>950</v>
      </c>
      <c r="I7" s="9">
        <f t="shared" si="4"/>
        <v>9785</v>
      </c>
      <c r="J7" s="19">
        <f t="shared" si="0"/>
        <v>6050</v>
      </c>
      <c r="K7" s="8">
        <f>J7*55%</f>
        <v>3327.5000000000005</v>
      </c>
      <c r="L7" s="46"/>
      <c r="M7" s="8">
        <v>0</v>
      </c>
      <c r="N7" s="8">
        <f>(J7*2)/12</f>
        <v>1008.3333333333334</v>
      </c>
      <c r="O7" s="10">
        <f t="shared" si="1"/>
        <v>10385.833333333334</v>
      </c>
      <c r="P7" s="11">
        <f t="shared" si="2"/>
        <v>600.83333333333394</v>
      </c>
      <c r="Q7" s="40">
        <f t="shared" si="3"/>
        <v>6.1403508771929793E-2</v>
      </c>
      <c r="R7" s="8">
        <v>300</v>
      </c>
      <c r="S7" s="8">
        <v>500</v>
      </c>
      <c r="T7" s="21">
        <v>400</v>
      </c>
      <c r="U7" s="21">
        <v>700</v>
      </c>
      <c r="V7" s="48">
        <v>350</v>
      </c>
    </row>
    <row r="8" spans="1:22" s="6" customFormat="1" ht="13.8" x14ac:dyDescent="0.3">
      <c r="A8" s="6" t="s">
        <v>2</v>
      </c>
      <c r="B8" s="6" t="s">
        <v>26</v>
      </c>
      <c r="C8" s="7">
        <v>40878</v>
      </c>
      <c r="D8" s="19">
        <v>5300</v>
      </c>
      <c r="E8" s="8">
        <f t="shared" si="5"/>
        <v>2915.0000000000005</v>
      </c>
      <c r="F8" s="46">
        <v>380</v>
      </c>
      <c r="G8" s="8">
        <v>0</v>
      </c>
      <c r="H8" s="8">
        <f>(D8*2)/12</f>
        <v>883.33333333333337</v>
      </c>
      <c r="I8" s="9">
        <f t="shared" si="4"/>
        <v>9478.3333333333339</v>
      </c>
      <c r="J8" s="19">
        <f t="shared" si="0"/>
        <v>5650</v>
      </c>
      <c r="K8" s="8">
        <f>J8*55%</f>
        <v>3107.5000000000005</v>
      </c>
      <c r="L8" s="46">
        <v>380</v>
      </c>
      <c r="M8" s="8">
        <v>0</v>
      </c>
      <c r="N8" s="8">
        <f>(J8*2)/12</f>
        <v>941.66666666666663</v>
      </c>
      <c r="O8" s="10">
        <f t="shared" si="1"/>
        <v>10079.166666666666</v>
      </c>
      <c r="P8" s="11">
        <f t="shared" si="2"/>
        <v>600.83333333333212</v>
      </c>
      <c r="Q8" s="40">
        <f t="shared" si="3"/>
        <v>6.3390188148408466E-2</v>
      </c>
      <c r="R8" s="8">
        <v>300</v>
      </c>
      <c r="S8" s="8">
        <v>0</v>
      </c>
      <c r="T8" s="21">
        <v>400</v>
      </c>
      <c r="U8" s="21">
        <v>800</v>
      </c>
      <c r="V8" s="48">
        <v>350</v>
      </c>
    </row>
    <row r="9" spans="1:22" s="6" customFormat="1" ht="13.8" x14ac:dyDescent="0.3">
      <c r="A9" s="6" t="s">
        <v>10</v>
      </c>
      <c r="B9" s="6" t="s">
        <v>27</v>
      </c>
      <c r="C9" s="7">
        <v>40391</v>
      </c>
      <c r="D9" s="19">
        <v>8950</v>
      </c>
      <c r="E9" s="8">
        <f>D9*15%</f>
        <v>1342.5</v>
      </c>
      <c r="F9" s="46"/>
      <c r="G9" s="8">
        <v>800</v>
      </c>
      <c r="H9" s="8"/>
      <c r="I9" s="9">
        <f t="shared" si="4"/>
        <v>11092.5</v>
      </c>
      <c r="J9" s="19">
        <f t="shared" si="0"/>
        <v>9500</v>
      </c>
      <c r="K9" s="8">
        <f>J9*15%</f>
        <v>1425</v>
      </c>
      <c r="L9" s="46"/>
      <c r="M9" s="8">
        <v>800</v>
      </c>
      <c r="N9" s="8"/>
      <c r="O9" s="10">
        <f t="shared" si="1"/>
        <v>11725</v>
      </c>
      <c r="P9" s="11">
        <f t="shared" si="2"/>
        <v>632.5</v>
      </c>
      <c r="Q9" s="40">
        <f t="shared" si="3"/>
        <v>5.7020509353166604E-2</v>
      </c>
      <c r="R9" s="8">
        <v>550</v>
      </c>
      <c r="S9" s="8">
        <v>0</v>
      </c>
      <c r="T9" s="21">
        <v>500</v>
      </c>
      <c r="U9" s="21">
        <v>900</v>
      </c>
      <c r="V9" s="48">
        <v>550</v>
      </c>
    </row>
    <row r="10" spans="1:22" s="6" customFormat="1" ht="13.8" x14ac:dyDescent="0.3">
      <c r="A10" s="6" t="s">
        <v>7</v>
      </c>
      <c r="B10" s="6" t="s">
        <v>31</v>
      </c>
      <c r="C10" s="7">
        <v>39630</v>
      </c>
      <c r="D10" s="19">
        <v>5450</v>
      </c>
      <c r="E10" s="8">
        <f>D10*15%</f>
        <v>817.5</v>
      </c>
      <c r="F10" s="46">
        <v>380</v>
      </c>
      <c r="G10" s="8">
        <v>0</v>
      </c>
      <c r="H10" s="8"/>
      <c r="I10" s="9">
        <f t="shared" si="4"/>
        <v>6647.5</v>
      </c>
      <c r="J10" s="19">
        <f t="shared" si="0"/>
        <v>5900</v>
      </c>
      <c r="K10" s="8">
        <f t="shared" ref="K10:K13" si="6">J10*15%</f>
        <v>885</v>
      </c>
      <c r="L10" s="46">
        <v>380</v>
      </c>
      <c r="M10" s="8">
        <v>0</v>
      </c>
      <c r="N10" s="8"/>
      <c r="O10" s="10">
        <f t="shared" si="1"/>
        <v>7165</v>
      </c>
      <c r="P10" s="11">
        <f t="shared" si="2"/>
        <v>517.5</v>
      </c>
      <c r="Q10" s="40">
        <f t="shared" si="3"/>
        <v>7.7848815344114364E-2</v>
      </c>
      <c r="R10" s="8">
        <v>400</v>
      </c>
      <c r="S10" s="8">
        <v>0</v>
      </c>
      <c r="T10" s="21">
        <v>300</v>
      </c>
      <c r="U10" s="21">
        <v>900</v>
      </c>
      <c r="V10" s="48">
        <v>450</v>
      </c>
    </row>
    <row r="11" spans="1:22" s="6" customFormat="1" ht="13.8" x14ac:dyDescent="0.3">
      <c r="A11" s="6" t="s">
        <v>8</v>
      </c>
      <c r="B11" s="6" t="s">
        <v>29</v>
      </c>
      <c r="C11" s="7">
        <v>38596</v>
      </c>
      <c r="D11" s="19">
        <v>6050</v>
      </c>
      <c r="E11" s="8">
        <f>D11*15%</f>
        <v>907.5</v>
      </c>
      <c r="F11" s="46"/>
      <c r="G11" s="8">
        <v>0</v>
      </c>
      <c r="H11" s="8"/>
      <c r="I11" s="9">
        <f t="shared" si="4"/>
        <v>6957.5</v>
      </c>
      <c r="J11" s="19">
        <f t="shared" si="0"/>
        <v>6500</v>
      </c>
      <c r="K11" s="8">
        <f t="shared" si="6"/>
        <v>975</v>
      </c>
      <c r="L11" s="46"/>
      <c r="M11" s="8">
        <v>0</v>
      </c>
      <c r="N11" s="8"/>
      <c r="O11" s="10">
        <f t="shared" si="1"/>
        <v>7475</v>
      </c>
      <c r="P11" s="11">
        <f t="shared" si="2"/>
        <v>517.5</v>
      </c>
      <c r="Q11" s="40">
        <f t="shared" si="3"/>
        <v>7.4380165289256173E-2</v>
      </c>
      <c r="R11" s="8">
        <v>350</v>
      </c>
      <c r="S11" s="8">
        <v>0</v>
      </c>
      <c r="T11" s="21">
        <v>300</v>
      </c>
      <c r="U11" s="21">
        <v>800</v>
      </c>
      <c r="V11" s="48">
        <v>450</v>
      </c>
    </row>
    <row r="12" spans="1:22" x14ac:dyDescent="0.3">
      <c r="A12" s="6" t="s">
        <v>9</v>
      </c>
      <c r="B12" s="6" t="s">
        <v>30</v>
      </c>
      <c r="C12" s="7">
        <v>42144</v>
      </c>
      <c r="D12" s="19">
        <v>5450</v>
      </c>
      <c r="E12" s="8">
        <f>D12*15%</f>
        <v>817.5</v>
      </c>
      <c r="F12" s="46">
        <v>380</v>
      </c>
      <c r="G12" s="8">
        <v>0</v>
      </c>
      <c r="H12" s="8"/>
      <c r="I12" s="9">
        <f t="shared" si="4"/>
        <v>6647.5</v>
      </c>
      <c r="J12" s="19">
        <f t="shared" si="0"/>
        <v>5900</v>
      </c>
      <c r="K12" s="8">
        <f t="shared" si="6"/>
        <v>885</v>
      </c>
      <c r="L12" s="46">
        <v>380</v>
      </c>
      <c r="M12" s="8">
        <v>0</v>
      </c>
      <c r="N12" s="8"/>
      <c r="O12" s="10">
        <f t="shared" si="1"/>
        <v>7165</v>
      </c>
      <c r="P12" s="11">
        <f t="shared" si="2"/>
        <v>517.5</v>
      </c>
      <c r="Q12" s="40">
        <f t="shared" si="3"/>
        <v>7.7848815344114364E-2</v>
      </c>
      <c r="R12" s="8">
        <v>400</v>
      </c>
      <c r="S12" s="8">
        <v>0</v>
      </c>
      <c r="T12" s="21">
        <v>300</v>
      </c>
      <c r="U12" s="21">
        <v>900</v>
      </c>
      <c r="V12" s="48">
        <v>450</v>
      </c>
    </row>
    <row r="13" spans="1:22" x14ac:dyDescent="0.3">
      <c r="D13" s="14">
        <f>SUM(D2:D12)</f>
        <v>67250</v>
      </c>
      <c r="F13" s="46">
        <f>SUM(F2:F12)</f>
        <v>1900</v>
      </c>
      <c r="I13" s="16">
        <f>SUM(I2:I12)</f>
        <v>95214.166666666657</v>
      </c>
      <c r="J13" s="14">
        <f>SUM(J2:J12)</f>
        <v>72100</v>
      </c>
      <c r="K13" s="8">
        <f t="shared" si="6"/>
        <v>10815</v>
      </c>
      <c r="L13" s="46">
        <f>SUM(L2:L12)</f>
        <v>1900</v>
      </c>
      <c r="O13" s="12">
        <f>SUM(O2:O12)</f>
        <v>101985</v>
      </c>
      <c r="P13" s="12">
        <f>SUM(P2:P12)</f>
        <v>6770.8333333333339</v>
      </c>
      <c r="Q13" s="40">
        <f t="shared" si="3"/>
        <v>7.1111616793719579E-2</v>
      </c>
      <c r="R13" s="12">
        <v>5300</v>
      </c>
      <c r="S13" s="12">
        <f>SUM(S2:S12)</f>
        <v>500</v>
      </c>
      <c r="T13" s="32">
        <f>SUM(T2:T12)</f>
        <v>4000</v>
      </c>
      <c r="U13" s="32">
        <f>SUM(U2:U12)</f>
        <v>9200</v>
      </c>
      <c r="V13" s="43">
        <f>SUM(V2:V12)</f>
        <v>4850</v>
      </c>
    </row>
    <row r="15" spans="1:22" x14ac:dyDescent="0.3">
      <c r="B15" s="6"/>
      <c r="C15" s="13"/>
      <c r="I15" s="20">
        <f>I13/11</f>
        <v>8655.8333333333321</v>
      </c>
      <c r="O15" s="15">
        <f>O13/11</f>
        <v>9271.363636363636</v>
      </c>
      <c r="P15" s="15">
        <f>P13/11</f>
        <v>615.53030303030312</v>
      </c>
      <c r="R15" t="s">
        <v>32</v>
      </c>
    </row>
    <row r="17" spans="15:17" x14ac:dyDescent="0.3">
      <c r="P17" s="17"/>
      <c r="Q17" s="18"/>
    </row>
    <row r="20" spans="15:17" x14ac:dyDescent="0.3">
      <c r="O20" s="44">
        <v>7380</v>
      </c>
      <c r="P20" s="44" t="s">
        <v>46</v>
      </c>
    </row>
  </sheetData>
  <pageMargins left="0.23622047244094491" right="0.23622047244094491" top="0.74803149606299213" bottom="0.74803149606299213" header="0.31496062992125984" footer="0.31496062992125984"/>
  <pageSetup paperSize="9" scale="7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"/>
  <sheetViews>
    <sheetView zoomScale="90" zoomScaleNormal="90" workbookViewId="0">
      <selection activeCell="A3" sqref="A3:XFD3"/>
    </sheetView>
  </sheetViews>
  <sheetFormatPr defaultRowHeight="14.4" x14ac:dyDescent="0.3"/>
  <cols>
    <col min="1" max="1" width="18.109375" customWidth="1"/>
    <col min="2" max="2" width="5.88671875" customWidth="1"/>
    <col min="3" max="3" width="10.88671875" customWidth="1"/>
    <col min="4" max="4" width="12.88671875" customWidth="1"/>
    <col min="5" max="5" width="9.33203125" customWidth="1"/>
    <col min="6" max="6" width="10.6640625" customWidth="1"/>
    <col min="7" max="7" width="11.5546875" customWidth="1"/>
    <col min="8" max="8" width="8.109375" customWidth="1"/>
    <col min="9" max="9" width="11.6640625" customWidth="1"/>
    <col min="10" max="10" width="9.33203125" style="1" customWidth="1"/>
    <col min="11" max="11" width="9.44140625" customWidth="1"/>
    <col min="12" max="12" width="10.5546875" customWidth="1"/>
    <col min="13" max="13" width="9.88671875" customWidth="1"/>
    <col min="14" max="14" width="13" customWidth="1"/>
    <col min="15" max="15" width="12.109375" customWidth="1"/>
    <col min="16" max="17" width="10" customWidth="1"/>
    <col min="19" max="20" width="10" customWidth="1"/>
  </cols>
  <sheetData>
    <row r="1" spans="1:21" s="2" customFormat="1" ht="53.25" customHeight="1" x14ac:dyDescent="0.3">
      <c r="A1" s="2" t="s">
        <v>12</v>
      </c>
      <c r="B1" s="2" t="s">
        <v>25</v>
      </c>
      <c r="C1" s="2" t="s">
        <v>13</v>
      </c>
      <c r="D1" s="2" t="s">
        <v>14</v>
      </c>
      <c r="E1" s="2" t="s">
        <v>18</v>
      </c>
      <c r="F1" s="2" t="s">
        <v>15</v>
      </c>
      <c r="G1" s="2" t="s">
        <v>19</v>
      </c>
      <c r="H1" s="3" t="s">
        <v>20</v>
      </c>
      <c r="I1" s="2" t="s">
        <v>16</v>
      </c>
      <c r="J1" s="2" t="s">
        <v>23</v>
      </c>
      <c r="K1" s="2" t="s">
        <v>15</v>
      </c>
      <c r="L1" s="2" t="s">
        <v>24</v>
      </c>
      <c r="M1" s="4" t="s">
        <v>21</v>
      </c>
      <c r="N1" s="5" t="s">
        <v>17</v>
      </c>
      <c r="O1" s="2" t="s">
        <v>22</v>
      </c>
      <c r="P1" s="2" t="s">
        <v>34</v>
      </c>
      <c r="Q1" s="2" t="s">
        <v>35</v>
      </c>
      <c r="R1" s="23" t="s">
        <v>36</v>
      </c>
      <c r="S1" s="24" t="s">
        <v>37</v>
      </c>
      <c r="U1" s="23"/>
    </row>
    <row r="2" spans="1:21" s="6" customFormat="1" ht="13.8" x14ac:dyDescent="0.3">
      <c r="A2" s="6" t="s">
        <v>4</v>
      </c>
      <c r="B2" s="6" t="s">
        <v>28</v>
      </c>
      <c r="C2" s="7">
        <v>38308</v>
      </c>
      <c r="D2" s="19">
        <v>6550</v>
      </c>
      <c r="E2" s="8">
        <f>D2*15%</f>
        <v>982.5</v>
      </c>
      <c r="F2" s="8">
        <v>900</v>
      </c>
      <c r="G2" s="8"/>
      <c r="H2" s="9">
        <f t="shared" ref="H2:H5" si="0">SUM(D2:G2)</f>
        <v>8432.5</v>
      </c>
      <c r="I2" s="19">
        <f t="shared" ref="I2:I5" si="1">SUM(D2,S2)</f>
        <v>7450</v>
      </c>
      <c r="J2" s="8">
        <f>I2*15%</f>
        <v>1117.5</v>
      </c>
      <c r="K2" s="27">
        <v>1200</v>
      </c>
      <c r="L2" s="8"/>
      <c r="M2" s="10">
        <f t="shared" ref="M2:M5" si="2">SUM(I2:L2)</f>
        <v>9767.5</v>
      </c>
      <c r="N2" s="11">
        <f t="shared" ref="N2:N5" si="3">M2-H2</f>
        <v>1335</v>
      </c>
      <c r="O2" s="40">
        <f t="shared" ref="O2:O5" si="4">M2/H2-1</f>
        <v>0.1583160391343017</v>
      </c>
      <c r="P2" s="8">
        <v>500</v>
      </c>
      <c r="Q2" s="8">
        <v>0</v>
      </c>
      <c r="R2" s="21">
        <v>500</v>
      </c>
      <c r="S2" s="25">
        <v>900</v>
      </c>
      <c r="T2" s="6" t="s">
        <v>39</v>
      </c>
      <c r="U2" s="28"/>
    </row>
    <row r="3" spans="1:21" s="6" customFormat="1" ht="13.8" x14ac:dyDescent="0.3">
      <c r="A3" s="6" t="s">
        <v>6</v>
      </c>
      <c r="B3" s="6" t="s">
        <v>28</v>
      </c>
      <c r="C3" s="7">
        <v>41187</v>
      </c>
      <c r="D3" s="19">
        <v>4750</v>
      </c>
      <c r="E3" s="8">
        <f>D3*15%</f>
        <v>712.5</v>
      </c>
      <c r="F3" s="8">
        <v>0</v>
      </c>
      <c r="G3" s="8"/>
      <c r="H3" s="9">
        <f t="shared" si="0"/>
        <v>5462.5</v>
      </c>
      <c r="I3" s="19">
        <f t="shared" si="1"/>
        <v>5650</v>
      </c>
      <c r="J3" s="8">
        <f>I3*15%</f>
        <v>847.5</v>
      </c>
      <c r="K3" s="8">
        <v>0</v>
      </c>
      <c r="L3" s="8"/>
      <c r="M3" s="10">
        <f t="shared" si="2"/>
        <v>6497.5</v>
      </c>
      <c r="N3" s="11">
        <f t="shared" si="3"/>
        <v>1035</v>
      </c>
      <c r="O3" s="40">
        <f t="shared" si="4"/>
        <v>0.18947368421052624</v>
      </c>
      <c r="P3" s="8">
        <v>450</v>
      </c>
      <c r="Q3" s="8">
        <v>0</v>
      </c>
      <c r="R3" s="21">
        <v>500</v>
      </c>
      <c r="S3" s="25">
        <v>900</v>
      </c>
      <c r="T3" s="6" t="s">
        <v>38</v>
      </c>
      <c r="U3" s="28"/>
    </row>
    <row r="4" spans="1:21" s="6" customFormat="1" ht="13.8" x14ac:dyDescent="0.3">
      <c r="A4" s="6" t="s">
        <v>5</v>
      </c>
      <c r="B4" s="6" t="s">
        <v>28</v>
      </c>
      <c r="C4" s="7">
        <v>41456</v>
      </c>
      <c r="D4" s="19">
        <v>4450</v>
      </c>
      <c r="E4" s="8">
        <f>D4*15%</f>
        <v>667.5</v>
      </c>
      <c r="F4" s="8">
        <v>0</v>
      </c>
      <c r="G4" s="8"/>
      <c r="H4" s="9">
        <f t="shared" si="0"/>
        <v>5117.5</v>
      </c>
      <c r="I4" s="19">
        <f t="shared" si="1"/>
        <v>5350</v>
      </c>
      <c r="J4" s="8">
        <f>I4*15%</f>
        <v>802.5</v>
      </c>
      <c r="K4" s="8">
        <v>0</v>
      </c>
      <c r="L4" s="8"/>
      <c r="M4" s="10">
        <f t="shared" si="2"/>
        <v>6152.5</v>
      </c>
      <c r="N4" s="11">
        <f t="shared" si="3"/>
        <v>1035</v>
      </c>
      <c r="O4" s="40">
        <f t="shared" si="4"/>
        <v>0.202247191011236</v>
      </c>
      <c r="P4" s="8"/>
      <c r="Q4" s="8"/>
      <c r="R4" s="21"/>
      <c r="S4" s="25">
        <v>900</v>
      </c>
      <c r="U4" s="28"/>
    </row>
    <row r="5" spans="1:21" s="6" customFormat="1" ht="13.8" x14ac:dyDescent="0.3">
      <c r="A5" s="6" t="s">
        <v>7</v>
      </c>
      <c r="B5" s="6" t="s">
        <v>31</v>
      </c>
      <c r="C5" s="7">
        <v>39630</v>
      </c>
      <c r="D5" s="19">
        <v>4550</v>
      </c>
      <c r="E5" s="8">
        <f>D5*15%</f>
        <v>682.5</v>
      </c>
      <c r="F5" s="8">
        <v>0</v>
      </c>
      <c r="G5" s="8"/>
      <c r="H5" s="9">
        <f t="shared" si="0"/>
        <v>5232.5</v>
      </c>
      <c r="I5" s="19">
        <f t="shared" si="1"/>
        <v>5450</v>
      </c>
      <c r="J5" s="8">
        <f t="shared" ref="J5" si="5">I5*15%</f>
        <v>817.5</v>
      </c>
      <c r="K5" s="8">
        <v>0</v>
      </c>
      <c r="L5" s="8"/>
      <c r="M5" s="10">
        <f t="shared" si="2"/>
        <v>6267.5</v>
      </c>
      <c r="N5" s="11">
        <f t="shared" si="3"/>
        <v>1035</v>
      </c>
      <c r="O5" s="40">
        <f t="shared" si="4"/>
        <v>0.19780219780219777</v>
      </c>
      <c r="P5" s="8">
        <v>400</v>
      </c>
      <c r="Q5" s="8">
        <v>0</v>
      </c>
      <c r="R5" s="21">
        <v>300</v>
      </c>
      <c r="S5" s="25">
        <v>900</v>
      </c>
      <c r="T5" s="6" t="s">
        <v>38</v>
      </c>
      <c r="U5" s="28"/>
    </row>
    <row r="6" spans="1:21" x14ac:dyDescent="0.3">
      <c r="A6" s="30"/>
      <c r="B6" s="30"/>
      <c r="C6" s="30"/>
      <c r="D6" s="30"/>
      <c r="E6" s="30"/>
      <c r="F6" s="30"/>
      <c r="G6" s="30"/>
      <c r="H6" s="30"/>
      <c r="I6" s="30"/>
      <c r="J6" s="31"/>
      <c r="K6" s="30"/>
      <c r="L6" s="30"/>
      <c r="M6" s="30"/>
      <c r="N6" s="30"/>
      <c r="O6" s="30"/>
      <c r="P6" s="32"/>
      <c r="Q6" s="32"/>
      <c r="R6" s="29"/>
      <c r="S6" s="33"/>
      <c r="T6" s="33"/>
      <c r="U6" s="30"/>
    </row>
    <row r="7" spans="1:21" x14ac:dyDescent="0.3">
      <c r="A7" s="30"/>
      <c r="B7" s="30"/>
      <c r="C7" s="30"/>
      <c r="D7" s="30"/>
      <c r="E7" s="30"/>
      <c r="F7" s="30"/>
      <c r="G7" s="30"/>
      <c r="H7" s="30"/>
      <c r="I7" s="30"/>
      <c r="J7" s="34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</row>
    <row r="8" spans="1:21" x14ac:dyDescent="0.3">
      <c r="A8" s="30"/>
      <c r="B8" s="28"/>
      <c r="C8" s="35"/>
      <c r="D8" s="30"/>
      <c r="E8" s="30"/>
      <c r="F8" s="30"/>
      <c r="G8" s="30"/>
      <c r="H8" s="30"/>
      <c r="I8" s="30"/>
      <c r="J8" s="36"/>
      <c r="K8" s="30"/>
      <c r="L8" s="30"/>
      <c r="M8" s="30"/>
      <c r="N8" s="30"/>
      <c r="O8" s="30"/>
      <c r="P8" s="30"/>
      <c r="Q8" s="37"/>
      <c r="R8" s="30"/>
      <c r="S8" s="37"/>
      <c r="T8" s="37"/>
      <c r="U8" s="30"/>
    </row>
    <row r="9" spans="1:21" x14ac:dyDescent="0.3">
      <c r="A9" s="30"/>
      <c r="B9" s="30"/>
      <c r="C9" s="30"/>
      <c r="D9" s="30"/>
      <c r="E9" s="30"/>
      <c r="F9" s="30"/>
      <c r="G9" s="30"/>
      <c r="H9" s="30"/>
      <c r="I9" s="30"/>
      <c r="J9" s="34"/>
      <c r="K9" s="30"/>
      <c r="L9" s="30"/>
      <c r="M9" s="30"/>
      <c r="N9" s="37"/>
      <c r="O9" s="30"/>
      <c r="P9" s="30"/>
      <c r="Q9" s="30"/>
      <c r="R9" s="30"/>
      <c r="S9" s="30"/>
      <c r="T9" s="30"/>
      <c r="U9" s="30"/>
    </row>
    <row r="10" spans="1:21" x14ac:dyDescent="0.3">
      <c r="A10" s="30"/>
      <c r="B10" s="30"/>
      <c r="C10" s="30"/>
      <c r="D10" s="30"/>
      <c r="E10" s="30"/>
      <c r="F10" s="30"/>
      <c r="G10" s="30"/>
      <c r="H10" s="30"/>
      <c r="I10" s="30"/>
      <c r="J10" s="34"/>
      <c r="K10" s="30"/>
      <c r="L10" s="30"/>
      <c r="M10" s="30"/>
      <c r="N10" s="30"/>
      <c r="O10" s="30"/>
      <c r="P10" s="30"/>
      <c r="Q10" s="38"/>
      <c r="R10" s="39"/>
      <c r="S10" s="30"/>
      <c r="T10" s="30"/>
      <c r="U10" s="30"/>
    </row>
    <row r="11" spans="1:21" x14ac:dyDescent="0.3">
      <c r="A11" s="30"/>
      <c r="B11" s="30"/>
      <c r="C11" s="30"/>
      <c r="D11" s="30"/>
      <c r="E11" s="30"/>
      <c r="F11" s="30"/>
      <c r="G11" s="30"/>
      <c r="H11" s="30"/>
      <c r="I11" s="30"/>
      <c r="J11" s="34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</row>
    <row r="12" spans="1:21" x14ac:dyDescent="0.3">
      <c r="A12" s="30"/>
      <c r="B12" s="30"/>
      <c r="C12" s="30"/>
      <c r="D12" s="30"/>
      <c r="E12" s="30"/>
      <c r="F12" s="30"/>
      <c r="G12" s="30"/>
      <c r="H12" s="30"/>
      <c r="I12" s="30"/>
      <c r="J12" s="34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</row>
  </sheetData>
  <sortState ref="A2:R16">
    <sortCondition ref="B2"/>
  </sortState>
  <pageMargins left="0.23622047244094491" right="0.23622047244094491" top="0.74803149606299213" bottom="0.74803149606299213" header="0.31496062992125984" footer="0.31496062992125984"/>
  <pageSetup paperSize="9" scale="6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S11"/>
  <sheetViews>
    <sheetView zoomScaleNormal="100" workbookViewId="0">
      <selection activeCell="O6" sqref="O6"/>
    </sheetView>
  </sheetViews>
  <sheetFormatPr defaultRowHeight="14.4" x14ac:dyDescent="0.3"/>
  <cols>
    <col min="1" max="1" width="18.109375" customWidth="1"/>
    <col min="2" max="2" width="5.88671875" customWidth="1"/>
    <col min="3" max="3" width="10.88671875" customWidth="1"/>
    <col min="4" max="4" width="11.5546875" customWidth="1"/>
    <col min="5" max="5" width="10.6640625" customWidth="1"/>
    <col min="6" max="6" width="10.109375" customWidth="1"/>
    <col min="7" max="7" width="9.44140625" customWidth="1"/>
    <col min="8" max="8" width="10.6640625" style="1" customWidth="1"/>
    <col min="9" max="9" width="10.33203125" customWidth="1"/>
    <col min="10" max="10" width="10.5546875" customWidth="1"/>
    <col min="11" max="11" width="9.88671875" customWidth="1"/>
    <col min="12" max="12" width="9" customWidth="1"/>
    <col min="13" max="13" width="12" customWidth="1"/>
    <col min="14" max="14" width="11.21875" customWidth="1"/>
    <col min="15" max="15" width="8.88671875" customWidth="1"/>
    <col min="16" max="17" width="10.33203125" customWidth="1"/>
    <col min="18" max="18" width="11" customWidth="1"/>
    <col min="19" max="19" width="11.109375" customWidth="1"/>
  </cols>
  <sheetData>
    <row r="1" spans="1:19" s="2" customFormat="1" ht="53.25" customHeight="1" x14ac:dyDescent="0.3">
      <c r="A1" s="2" t="s">
        <v>12</v>
      </c>
      <c r="B1" s="2" t="s">
        <v>25</v>
      </c>
      <c r="C1" s="2" t="s">
        <v>13</v>
      </c>
      <c r="D1" s="2" t="s">
        <v>14</v>
      </c>
      <c r="E1" s="2" t="s">
        <v>18</v>
      </c>
      <c r="F1" s="2" t="s">
        <v>15</v>
      </c>
      <c r="G1" s="2" t="s">
        <v>19</v>
      </c>
      <c r="H1" s="3" t="s">
        <v>20</v>
      </c>
      <c r="I1" s="2" t="s">
        <v>16</v>
      </c>
      <c r="J1" s="2" t="s">
        <v>23</v>
      </c>
      <c r="K1" s="2" t="s">
        <v>15</v>
      </c>
      <c r="L1" s="2" t="s">
        <v>24</v>
      </c>
      <c r="M1" s="4" t="s">
        <v>21</v>
      </c>
      <c r="N1" s="5" t="s">
        <v>17</v>
      </c>
      <c r="O1" s="2" t="s">
        <v>22</v>
      </c>
      <c r="P1" s="2" t="s">
        <v>34</v>
      </c>
      <c r="Q1" s="2" t="s">
        <v>35</v>
      </c>
      <c r="R1" s="23" t="s">
        <v>36</v>
      </c>
      <c r="S1" s="24" t="s">
        <v>37</v>
      </c>
    </row>
    <row r="2" spans="1:19" s="6" customFormat="1" ht="13.8" x14ac:dyDescent="0.3">
      <c r="A2" s="6" t="s">
        <v>11</v>
      </c>
      <c r="B2" s="6" t="s">
        <v>26</v>
      </c>
      <c r="C2" s="7">
        <v>37622</v>
      </c>
      <c r="D2" s="19">
        <v>9900</v>
      </c>
      <c r="E2" s="8">
        <f>D2/2</f>
        <v>4950</v>
      </c>
      <c r="F2" s="8">
        <v>1600</v>
      </c>
      <c r="G2" s="8"/>
      <c r="H2" s="9">
        <f t="shared" ref="H2:H6" si="0">SUM(D2:G2)</f>
        <v>16450</v>
      </c>
      <c r="I2" s="19">
        <f t="shared" ref="I2:I6" si="1">SUM(D2,S2)</f>
        <v>10800</v>
      </c>
      <c r="J2" s="8">
        <f>I2/2</f>
        <v>5400</v>
      </c>
      <c r="K2" s="8">
        <v>1600</v>
      </c>
      <c r="L2" s="8"/>
      <c r="M2" s="10">
        <f t="shared" ref="M2:M6" si="2">SUM(I2:L2)</f>
        <v>17800</v>
      </c>
      <c r="N2" s="11">
        <f t="shared" ref="N2:N6" si="3">M2-H2</f>
        <v>1350</v>
      </c>
      <c r="O2" s="40">
        <f t="shared" ref="O2:O7" si="4">M2/H2-1</f>
        <v>8.2066869300911893E-2</v>
      </c>
      <c r="P2" s="8">
        <v>500</v>
      </c>
      <c r="Q2" s="8">
        <v>0</v>
      </c>
      <c r="R2" s="21">
        <v>400</v>
      </c>
      <c r="S2" s="25">
        <v>900</v>
      </c>
    </row>
    <row r="3" spans="1:19" s="6" customFormat="1" ht="13.8" x14ac:dyDescent="0.3">
      <c r="A3" s="6" t="s">
        <v>0</v>
      </c>
      <c r="B3" s="6" t="s">
        <v>26</v>
      </c>
      <c r="C3" s="7">
        <v>39722</v>
      </c>
      <c r="D3" s="19">
        <v>5700</v>
      </c>
      <c r="E3" s="8">
        <f t="shared" ref="E3:E6" si="5">D3*55%</f>
        <v>3135.0000000000005</v>
      </c>
      <c r="F3" s="8">
        <v>0</v>
      </c>
      <c r="G3" s="8"/>
      <c r="H3" s="9">
        <f t="shared" si="0"/>
        <v>8835</v>
      </c>
      <c r="I3" s="19">
        <f t="shared" si="1"/>
        <v>6400</v>
      </c>
      <c r="J3" s="8">
        <f>I3*55%</f>
        <v>3520.0000000000005</v>
      </c>
      <c r="K3" s="8">
        <v>0</v>
      </c>
      <c r="L3" s="8"/>
      <c r="M3" s="10">
        <f t="shared" si="2"/>
        <v>9920</v>
      </c>
      <c r="N3" s="11">
        <f t="shared" si="3"/>
        <v>1085</v>
      </c>
      <c r="O3" s="40">
        <f t="shared" si="4"/>
        <v>0.12280701754385959</v>
      </c>
      <c r="P3" s="8">
        <v>300</v>
      </c>
      <c r="Q3" s="8">
        <v>0</v>
      </c>
      <c r="R3" s="21">
        <v>400</v>
      </c>
      <c r="S3" s="25">
        <v>700</v>
      </c>
    </row>
    <row r="4" spans="1:19" s="6" customFormat="1" ht="13.8" x14ac:dyDescent="0.3">
      <c r="A4" s="6" t="s">
        <v>1</v>
      </c>
      <c r="B4" s="6" t="s">
        <v>26</v>
      </c>
      <c r="C4" s="7">
        <v>40725</v>
      </c>
      <c r="D4" s="19">
        <v>4700</v>
      </c>
      <c r="E4" s="8">
        <f t="shared" si="5"/>
        <v>2585</v>
      </c>
      <c r="F4" s="8">
        <v>0</v>
      </c>
      <c r="G4" s="8"/>
      <c r="H4" s="9">
        <f t="shared" si="0"/>
        <v>7285</v>
      </c>
      <c r="I4" s="19">
        <f t="shared" si="1"/>
        <v>5500</v>
      </c>
      <c r="J4" s="8">
        <f>I4*55%</f>
        <v>3025.0000000000005</v>
      </c>
      <c r="K4" s="8">
        <v>0</v>
      </c>
      <c r="L4" s="8"/>
      <c r="M4" s="10">
        <f t="shared" si="2"/>
        <v>8525</v>
      </c>
      <c r="N4" s="11">
        <f t="shared" si="3"/>
        <v>1240</v>
      </c>
      <c r="O4" s="40">
        <f t="shared" si="4"/>
        <v>0.17021276595744683</v>
      </c>
      <c r="P4" s="8">
        <v>300</v>
      </c>
      <c r="Q4" s="8">
        <v>0</v>
      </c>
      <c r="R4" s="21">
        <v>400</v>
      </c>
      <c r="S4" s="25">
        <v>800</v>
      </c>
    </row>
    <row r="5" spans="1:19" s="6" customFormat="1" ht="13.8" x14ac:dyDescent="0.3">
      <c r="A5" s="6" t="s">
        <v>3</v>
      </c>
      <c r="B5" s="6" t="s">
        <v>26</v>
      </c>
      <c r="C5" s="7">
        <v>41283</v>
      </c>
      <c r="D5" s="19">
        <v>5000</v>
      </c>
      <c r="E5" s="8">
        <f t="shared" si="5"/>
        <v>2750</v>
      </c>
      <c r="F5" s="8">
        <v>0</v>
      </c>
      <c r="G5" s="8"/>
      <c r="H5" s="9">
        <f t="shared" si="0"/>
        <v>7750</v>
      </c>
      <c r="I5" s="19">
        <f t="shared" si="1"/>
        <v>5700</v>
      </c>
      <c r="J5" s="8">
        <f>I5*55%</f>
        <v>3135.0000000000005</v>
      </c>
      <c r="K5" s="8">
        <v>0</v>
      </c>
      <c r="L5" s="8"/>
      <c r="M5" s="10">
        <f t="shared" si="2"/>
        <v>8835</v>
      </c>
      <c r="N5" s="11">
        <f t="shared" si="3"/>
        <v>1085</v>
      </c>
      <c r="O5" s="40">
        <f t="shared" si="4"/>
        <v>0.1399999999999999</v>
      </c>
      <c r="P5" s="8">
        <v>300</v>
      </c>
      <c r="Q5" s="8">
        <v>500</v>
      </c>
      <c r="R5" s="21">
        <v>400</v>
      </c>
      <c r="S5" s="25">
        <v>700</v>
      </c>
    </row>
    <row r="6" spans="1:19" s="6" customFormat="1" ht="13.8" x14ac:dyDescent="0.3">
      <c r="A6" s="6" t="s">
        <v>2</v>
      </c>
      <c r="B6" s="6" t="s">
        <v>26</v>
      </c>
      <c r="C6" s="7">
        <v>40878</v>
      </c>
      <c r="D6" s="19">
        <v>4500</v>
      </c>
      <c r="E6" s="8">
        <f t="shared" si="5"/>
        <v>2475</v>
      </c>
      <c r="F6" s="8">
        <v>0</v>
      </c>
      <c r="G6" s="8"/>
      <c r="H6" s="9">
        <f t="shared" si="0"/>
        <v>6975</v>
      </c>
      <c r="I6" s="19">
        <f t="shared" si="1"/>
        <v>5300</v>
      </c>
      <c r="J6" s="8">
        <f>I6*55%</f>
        <v>2915.0000000000005</v>
      </c>
      <c r="K6" s="8">
        <v>0</v>
      </c>
      <c r="L6" s="8"/>
      <c r="M6" s="10">
        <f t="shared" si="2"/>
        <v>8215</v>
      </c>
      <c r="N6" s="11">
        <f t="shared" si="3"/>
        <v>1240</v>
      </c>
      <c r="O6" s="40">
        <f t="shared" si="4"/>
        <v>0.17777777777777781</v>
      </c>
      <c r="P6" s="8">
        <v>300</v>
      </c>
      <c r="Q6" s="8">
        <v>0</v>
      </c>
      <c r="R6" s="21">
        <v>400</v>
      </c>
      <c r="S6" s="25">
        <v>800</v>
      </c>
    </row>
    <row r="7" spans="1:19" x14ac:dyDescent="0.3">
      <c r="D7" s="14">
        <f>SUM(D2:D6)</f>
        <v>29800</v>
      </c>
      <c r="H7" s="16">
        <f>SUM(H2:H6)</f>
        <v>47295</v>
      </c>
      <c r="I7" s="14">
        <f>SUM(I2:I6)</f>
        <v>33700</v>
      </c>
      <c r="J7" s="8">
        <f t="shared" ref="J7" si="6">I7*15%</f>
        <v>5055</v>
      </c>
      <c r="M7" s="12">
        <f>SUM(M2:M6)</f>
        <v>53295</v>
      </c>
      <c r="N7" s="12">
        <f>SUM(N2:N6)</f>
        <v>6000</v>
      </c>
      <c r="O7" s="40">
        <f t="shared" si="4"/>
        <v>0.12686330478908969</v>
      </c>
      <c r="P7" s="14">
        <v>5300</v>
      </c>
      <c r="Q7" s="14">
        <f>SUM(Q2:Q6)</f>
        <v>500</v>
      </c>
      <c r="R7" s="22">
        <f>SUM(R2:R6)</f>
        <v>2000</v>
      </c>
      <c r="S7" s="26">
        <f>SUM(S2:S6)</f>
        <v>3900</v>
      </c>
    </row>
    <row r="9" spans="1:19" x14ac:dyDescent="0.3">
      <c r="B9" s="6"/>
      <c r="C9" s="13"/>
      <c r="H9" s="20"/>
      <c r="N9" s="15"/>
    </row>
    <row r="11" spans="1:19" x14ac:dyDescent="0.3">
      <c r="N11" s="17">
        <f>N7*12</f>
        <v>72000</v>
      </c>
      <c r="O11" s="18" t="s">
        <v>33</v>
      </c>
    </row>
  </sheetData>
  <pageMargins left="0.23622047244094491" right="0.23622047244094491" top="0.74803149606299213" bottom="0.74803149606299213" header="0.31496062992125984" footer="0.31496062992125984"/>
  <pageSetup paperSize="9" scale="75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18"/>
  <sheetViews>
    <sheetView zoomScale="90" zoomScaleNormal="90" workbookViewId="0">
      <selection activeCell="A6" sqref="A6:XFD6"/>
    </sheetView>
  </sheetViews>
  <sheetFormatPr defaultRowHeight="14.4" x14ac:dyDescent="0.3"/>
  <cols>
    <col min="1" max="1" width="18.109375" customWidth="1"/>
    <col min="2" max="2" width="5.88671875" customWidth="1"/>
    <col min="3" max="3" width="10.88671875" customWidth="1"/>
    <col min="4" max="4" width="11.5546875" customWidth="1"/>
    <col min="5" max="5" width="10.6640625" customWidth="1"/>
    <col min="6" max="6" width="10.109375" customWidth="1"/>
    <col min="7" max="7" width="10.6640625" style="1" customWidth="1"/>
    <col min="8" max="8" width="10.33203125" customWidth="1"/>
    <col min="9" max="9" width="10.5546875" customWidth="1"/>
    <col min="10" max="10" width="9.88671875" customWidth="1"/>
    <col min="11" max="11" width="12" customWidth="1"/>
    <col min="12" max="12" width="11.21875" customWidth="1"/>
    <col min="13" max="13" width="8.88671875" customWidth="1"/>
    <col min="14" max="14" width="11.109375" customWidth="1"/>
  </cols>
  <sheetData>
    <row r="1" spans="1:15" s="2" customFormat="1" ht="53.25" customHeight="1" x14ac:dyDescent="0.3">
      <c r="A1" s="2" t="s">
        <v>12</v>
      </c>
      <c r="B1" s="2" t="s">
        <v>25</v>
      </c>
      <c r="C1" s="2" t="s">
        <v>13</v>
      </c>
      <c r="D1" s="2" t="s">
        <v>14</v>
      </c>
      <c r="E1" s="2" t="s">
        <v>18</v>
      </c>
      <c r="F1" s="2" t="s">
        <v>15</v>
      </c>
      <c r="G1" s="3" t="s">
        <v>20</v>
      </c>
      <c r="H1" s="2" t="s">
        <v>16</v>
      </c>
      <c r="I1" s="2" t="s">
        <v>23</v>
      </c>
      <c r="J1" s="2" t="s">
        <v>15</v>
      </c>
      <c r="K1" s="4" t="s">
        <v>21</v>
      </c>
      <c r="L1" s="5" t="s">
        <v>17</v>
      </c>
      <c r="M1" s="2" t="s">
        <v>22</v>
      </c>
      <c r="N1" s="42" t="s">
        <v>37</v>
      </c>
    </row>
    <row r="2" spans="1:15" s="6" customFormat="1" ht="13.8" x14ac:dyDescent="0.3">
      <c r="A2" s="6" t="s">
        <v>4</v>
      </c>
      <c r="B2" s="6" t="s">
        <v>28</v>
      </c>
      <c r="C2" s="7">
        <v>38308</v>
      </c>
      <c r="D2" s="19">
        <v>6550</v>
      </c>
      <c r="E2" s="8">
        <f>D2*15%</f>
        <v>982.5</v>
      </c>
      <c r="F2" s="8">
        <v>900</v>
      </c>
      <c r="G2" s="9">
        <f t="shared" ref="G2:G13" si="0">SUM(D2:F2)</f>
        <v>8432.5</v>
      </c>
      <c r="H2" s="19">
        <f t="shared" ref="H2:H13" si="1">SUM(D2,N2)</f>
        <v>7450</v>
      </c>
      <c r="I2" s="8">
        <f>H2*15%</f>
        <v>1117.5</v>
      </c>
      <c r="J2" s="41">
        <v>1200</v>
      </c>
      <c r="K2" s="10">
        <f t="shared" ref="K2:K13" si="2">SUM(H2:J2)</f>
        <v>9767.5</v>
      </c>
      <c r="L2" s="11">
        <f t="shared" ref="L2:L13" si="3">K2-G2</f>
        <v>1335</v>
      </c>
      <c r="M2" s="40">
        <f t="shared" ref="M2:M14" si="4">K2/G2-1</f>
        <v>0.1583160391343017</v>
      </c>
      <c r="N2" s="41">
        <v>900</v>
      </c>
      <c r="O2" s="6" t="s">
        <v>39</v>
      </c>
    </row>
    <row r="3" spans="1:15" s="6" customFormat="1" ht="13.8" x14ac:dyDescent="0.3">
      <c r="A3" s="6" t="s">
        <v>6</v>
      </c>
      <c r="B3" s="6" t="s">
        <v>28</v>
      </c>
      <c r="C3" s="7">
        <v>41187</v>
      </c>
      <c r="D3" s="19">
        <v>4750</v>
      </c>
      <c r="E3" s="8">
        <f>D3*15%</f>
        <v>712.5</v>
      </c>
      <c r="F3" s="8">
        <v>0</v>
      </c>
      <c r="G3" s="9">
        <f t="shared" si="0"/>
        <v>5462.5</v>
      </c>
      <c r="H3" s="19">
        <f t="shared" si="1"/>
        <v>5650</v>
      </c>
      <c r="I3" s="8">
        <f>H3*15%</f>
        <v>847.5</v>
      </c>
      <c r="J3" s="8">
        <v>0</v>
      </c>
      <c r="K3" s="10">
        <f t="shared" si="2"/>
        <v>6497.5</v>
      </c>
      <c r="L3" s="11">
        <f t="shared" si="3"/>
        <v>1035</v>
      </c>
      <c r="M3" s="40">
        <f t="shared" si="4"/>
        <v>0.18947368421052624</v>
      </c>
      <c r="N3" s="41">
        <v>900</v>
      </c>
    </row>
    <row r="4" spans="1:15" s="6" customFormat="1" ht="13.8" x14ac:dyDescent="0.3">
      <c r="A4" s="6" t="s">
        <v>5</v>
      </c>
      <c r="B4" s="6" t="s">
        <v>28</v>
      </c>
      <c r="C4" s="7">
        <v>41456</v>
      </c>
      <c r="D4" s="19">
        <v>4450</v>
      </c>
      <c r="E4" s="8">
        <f>D4*15%</f>
        <v>667.5</v>
      </c>
      <c r="F4" s="8">
        <v>0</v>
      </c>
      <c r="G4" s="9">
        <f t="shared" si="0"/>
        <v>5117.5</v>
      </c>
      <c r="H4" s="19">
        <f t="shared" si="1"/>
        <v>5350</v>
      </c>
      <c r="I4" s="8">
        <f>H4*15%</f>
        <v>802.5</v>
      </c>
      <c r="J4" s="8">
        <v>0</v>
      </c>
      <c r="K4" s="10">
        <f t="shared" si="2"/>
        <v>6152.5</v>
      </c>
      <c r="L4" s="11">
        <f t="shared" si="3"/>
        <v>1035</v>
      </c>
      <c r="M4" s="40">
        <f t="shared" si="4"/>
        <v>0.202247191011236</v>
      </c>
      <c r="N4" s="41">
        <v>900</v>
      </c>
    </row>
    <row r="5" spans="1:15" s="6" customFormat="1" ht="13.8" x14ac:dyDescent="0.3">
      <c r="A5" s="6" t="s">
        <v>11</v>
      </c>
      <c r="B5" s="6" t="s">
        <v>26</v>
      </c>
      <c r="C5" s="7">
        <v>37622</v>
      </c>
      <c r="D5" s="19">
        <v>9900</v>
      </c>
      <c r="E5" s="8">
        <f>D5/2</f>
        <v>4950</v>
      </c>
      <c r="F5" s="8">
        <v>1600</v>
      </c>
      <c r="G5" s="9">
        <f t="shared" si="0"/>
        <v>16450</v>
      </c>
      <c r="H5" s="19">
        <f t="shared" si="1"/>
        <v>10800</v>
      </c>
      <c r="I5" s="8">
        <f>H5/2</f>
        <v>5400</v>
      </c>
      <c r="J5" s="8">
        <v>1600</v>
      </c>
      <c r="K5" s="10">
        <f t="shared" si="2"/>
        <v>17800</v>
      </c>
      <c r="L5" s="11">
        <f t="shared" si="3"/>
        <v>1350</v>
      </c>
      <c r="M5" s="40">
        <f t="shared" si="4"/>
        <v>8.2066869300911893E-2</v>
      </c>
      <c r="N5" s="41">
        <v>900</v>
      </c>
    </row>
    <row r="6" spans="1:15" s="6" customFormat="1" ht="13.8" x14ac:dyDescent="0.3">
      <c r="A6" s="6" t="s">
        <v>0</v>
      </c>
      <c r="B6" s="6" t="s">
        <v>26</v>
      </c>
      <c r="C6" s="7">
        <v>39722</v>
      </c>
      <c r="D6" s="19">
        <v>5700</v>
      </c>
      <c r="E6" s="8">
        <f t="shared" ref="E6:E9" si="5">D6*55%</f>
        <v>3135.0000000000005</v>
      </c>
      <c r="F6" s="8">
        <v>0</v>
      </c>
      <c r="G6" s="9">
        <f t="shared" si="0"/>
        <v>8835</v>
      </c>
      <c r="H6" s="19">
        <f t="shared" si="1"/>
        <v>6400</v>
      </c>
      <c r="I6" s="8">
        <f>H6*55%</f>
        <v>3520.0000000000005</v>
      </c>
      <c r="J6" s="8">
        <v>0</v>
      </c>
      <c r="K6" s="10">
        <f t="shared" si="2"/>
        <v>9920</v>
      </c>
      <c r="L6" s="11">
        <f t="shared" si="3"/>
        <v>1085</v>
      </c>
      <c r="M6" s="40">
        <f t="shared" si="4"/>
        <v>0.12280701754385959</v>
      </c>
      <c r="N6" s="41">
        <v>700</v>
      </c>
    </row>
    <row r="7" spans="1:15" s="6" customFormat="1" ht="13.8" x14ac:dyDescent="0.3">
      <c r="A7" s="6" t="s">
        <v>1</v>
      </c>
      <c r="B7" s="6" t="s">
        <v>26</v>
      </c>
      <c r="C7" s="7">
        <v>40725</v>
      </c>
      <c r="D7" s="19">
        <v>4700</v>
      </c>
      <c r="E7" s="8">
        <f t="shared" si="5"/>
        <v>2585</v>
      </c>
      <c r="F7" s="8">
        <v>0</v>
      </c>
      <c r="G7" s="9">
        <f t="shared" si="0"/>
        <v>7285</v>
      </c>
      <c r="H7" s="19">
        <f t="shared" si="1"/>
        <v>5500</v>
      </c>
      <c r="I7" s="8">
        <f>H7*55%</f>
        <v>3025.0000000000005</v>
      </c>
      <c r="J7" s="8">
        <v>0</v>
      </c>
      <c r="K7" s="10">
        <f t="shared" si="2"/>
        <v>8525</v>
      </c>
      <c r="L7" s="11">
        <f t="shared" si="3"/>
        <v>1240</v>
      </c>
      <c r="M7" s="40">
        <f t="shared" si="4"/>
        <v>0.17021276595744683</v>
      </c>
      <c r="N7" s="41">
        <v>800</v>
      </c>
    </row>
    <row r="8" spans="1:15" s="6" customFormat="1" ht="13.8" x14ac:dyDescent="0.3">
      <c r="A8" s="6" t="s">
        <v>3</v>
      </c>
      <c r="B8" s="6" t="s">
        <v>26</v>
      </c>
      <c r="C8" s="7">
        <v>41283</v>
      </c>
      <c r="D8" s="19">
        <v>5000</v>
      </c>
      <c r="E8" s="8">
        <f t="shared" si="5"/>
        <v>2750</v>
      </c>
      <c r="F8" s="8">
        <v>0</v>
      </c>
      <c r="G8" s="9">
        <f t="shared" si="0"/>
        <v>7750</v>
      </c>
      <c r="H8" s="19">
        <f t="shared" si="1"/>
        <v>5700</v>
      </c>
      <c r="I8" s="8">
        <f>H8*55%</f>
        <v>3135.0000000000005</v>
      </c>
      <c r="J8" s="8">
        <v>0</v>
      </c>
      <c r="K8" s="10">
        <f t="shared" si="2"/>
        <v>8835</v>
      </c>
      <c r="L8" s="11">
        <f t="shared" si="3"/>
        <v>1085</v>
      </c>
      <c r="M8" s="40">
        <f t="shared" si="4"/>
        <v>0.1399999999999999</v>
      </c>
      <c r="N8" s="41">
        <v>700</v>
      </c>
    </row>
    <row r="9" spans="1:15" s="6" customFormat="1" ht="13.8" x14ac:dyDescent="0.3">
      <c r="A9" s="6" t="s">
        <v>2</v>
      </c>
      <c r="B9" s="6" t="s">
        <v>26</v>
      </c>
      <c r="C9" s="7">
        <v>40878</v>
      </c>
      <c r="D9" s="19">
        <v>4500</v>
      </c>
      <c r="E9" s="8">
        <f t="shared" si="5"/>
        <v>2475</v>
      </c>
      <c r="F9" s="8">
        <v>0</v>
      </c>
      <c r="G9" s="9">
        <f t="shared" si="0"/>
        <v>6975</v>
      </c>
      <c r="H9" s="19">
        <f t="shared" si="1"/>
        <v>5300</v>
      </c>
      <c r="I9" s="8">
        <f>H9*55%</f>
        <v>2915.0000000000005</v>
      </c>
      <c r="J9" s="8">
        <v>0</v>
      </c>
      <c r="K9" s="10">
        <f t="shared" si="2"/>
        <v>8215</v>
      </c>
      <c r="L9" s="11">
        <f t="shared" si="3"/>
        <v>1240</v>
      </c>
      <c r="M9" s="40">
        <f t="shared" si="4"/>
        <v>0.17777777777777781</v>
      </c>
      <c r="N9" s="41">
        <v>800</v>
      </c>
    </row>
    <row r="10" spans="1:15" s="6" customFormat="1" ht="13.8" x14ac:dyDescent="0.3">
      <c r="A10" s="6" t="s">
        <v>10</v>
      </c>
      <c r="B10" s="6" t="s">
        <v>27</v>
      </c>
      <c r="C10" s="7">
        <v>40391</v>
      </c>
      <c r="D10" s="19">
        <v>8050</v>
      </c>
      <c r="E10" s="8">
        <f>D10*15%</f>
        <v>1207.5</v>
      </c>
      <c r="F10" s="8">
        <v>500</v>
      </c>
      <c r="G10" s="9">
        <f t="shared" si="0"/>
        <v>9757.5</v>
      </c>
      <c r="H10" s="19">
        <f t="shared" si="1"/>
        <v>8950</v>
      </c>
      <c r="I10" s="8">
        <f>H10*15%</f>
        <v>1342.5</v>
      </c>
      <c r="J10" s="41">
        <v>800</v>
      </c>
      <c r="K10" s="10">
        <f t="shared" si="2"/>
        <v>11092.5</v>
      </c>
      <c r="L10" s="11">
        <f t="shared" si="3"/>
        <v>1335</v>
      </c>
      <c r="M10" s="40">
        <f t="shared" si="4"/>
        <v>0.13681783243658718</v>
      </c>
      <c r="N10" s="41">
        <v>900</v>
      </c>
      <c r="O10" s="6" t="s">
        <v>40</v>
      </c>
    </row>
    <row r="11" spans="1:15" s="6" customFormat="1" ht="13.8" x14ac:dyDescent="0.3">
      <c r="A11" s="6" t="s">
        <v>7</v>
      </c>
      <c r="B11" s="6" t="s">
        <v>31</v>
      </c>
      <c r="C11" s="7">
        <v>39630</v>
      </c>
      <c r="D11" s="19">
        <v>4550</v>
      </c>
      <c r="E11" s="8">
        <f>D11*15%</f>
        <v>682.5</v>
      </c>
      <c r="F11" s="8">
        <v>0</v>
      </c>
      <c r="G11" s="9">
        <f t="shared" si="0"/>
        <v>5232.5</v>
      </c>
      <c r="H11" s="19">
        <f t="shared" si="1"/>
        <v>5450</v>
      </c>
      <c r="I11" s="8">
        <f t="shared" ref="I11:I14" si="6">H11*15%</f>
        <v>817.5</v>
      </c>
      <c r="J11" s="8">
        <v>0</v>
      </c>
      <c r="K11" s="10">
        <f t="shared" si="2"/>
        <v>6267.5</v>
      </c>
      <c r="L11" s="11">
        <f t="shared" si="3"/>
        <v>1035</v>
      </c>
      <c r="M11" s="40">
        <f t="shared" si="4"/>
        <v>0.19780219780219777</v>
      </c>
      <c r="N11" s="41">
        <v>900</v>
      </c>
    </row>
    <row r="12" spans="1:15" s="6" customFormat="1" ht="13.8" x14ac:dyDescent="0.3">
      <c r="A12" s="6" t="s">
        <v>8</v>
      </c>
      <c r="B12" s="6" t="s">
        <v>29</v>
      </c>
      <c r="C12" s="7">
        <v>38596</v>
      </c>
      <c r="D12" s="19">
        <v>5250</v>
      </c>
      <c r="E12" s="8">
        <f>D12*15%</f>
        <v>787.5</v>
      </c>
      <c r="F12" s="8">
        <v>0</v>
      </c>
      <c r="G12" s="9">
        <f t="shared" si="0"/>
        <v>6037.5</v>
      </c>
      <c r="H12" s="19">
        <f t="shared" si="1"/>
        <v>6050</v>
      </c>
      <c r="I12" s="8">
        <f t="shared" si="6"/>
        <v>907.5</v>
      </c>
      <c r="J12" s="8">
        <v>0</v>
      </c>
      <c r="K12" s="10">
        <f t="shared" si="2"/>
        <v>6957.5</v>
      </c>
      <c r="L12" s="11">
        <f t="shared" si="3"/>
        <v>920</v>
      </c>
      <c r="M12" s="40">
        <f t="shared" si="4"/>
        <v>0.15238095238095228</v>
      </c>
      <c r="N12" s="41">
        <v>800</v>
      </c>
    </row>
    <row r="13" spans="1:15" x14ac:dyDescent="0.3">
      <c r="A13" s="6" t="s">
        <v>9</v>
      </c>
      <c r="B13" s="6" t="s">
        <v>30</v>
      </c>
      <c r="C13" s="7">
        <v>42144</v>
      </c>
      <c r="D13" s="19">
        <v>4550</v>
      </c>
      <c r="E13" s="8">
        <f>D13*15%</f>
        <v>682.5</v>
      </c>
      <c r="F13" s="8">
        <v>0</v>
      </c>
      <c r="G13" s="9">
        <f t="shared" si="0"/>
        <v>5232.5</v>
      </c>
      <c r="H13" s="19">
        <f t="shared" si="1"/>
        <v>5450</v>
      </c>
      <c r="I13" s="8">
        <f t="shared" si="6"/>
        <v>817.5</v>
      </c>
      <c r="J13" s="8">
        <v>0</v>
      </c>
      <c r="K13" s="10">
        <f t="shared" si="2"/>
        <v>6267.5</v>
      </c>
      <c r="L13" s="11">
        <f t="shared" si="3"/>
        <v>1035</v>
      </c>
      <c r="M13" s="40">
        <f t="shared" si="4"/>
        <v>0.19780219780219777</v>
      </c>
      <c r="N13" s="41">
        <v>900</v>
      </c>
      <c r="O13" s="6"/>
    </row>
    <row r="14" spans="1:15" x14ac:dyDescent="0.3">
      <c r="D14" s="14">
        <f>SUM(D2:D13)</f>
        <v>67950</v>
      </c>
      <c r="G14" s="16">
        <f>SUM(G2:G13)</f>
        <v>92567.5</v>
      </c>
      <c r="H14" s="14">
        <f>SUM(H2:H13)</f>
        <v>78050</v>
      </c>
      <c r="I14" s="8">
        <f t="shared" si="6"/>
        <v>11707.5</v>
      </c>
      <c r="K14" s="12">
        <f>SUM(K2:K13)</f>
        <v>106297.5</v>
      </c>
      <c r="L14" s="12">
        <f>SUM(L2:L13)</f>
        <v>13730</v>
      </c>
      <c r="M14" s="40">
        <f t="shared" si="4"/>
        <v>0.14832419585707735</v>
      </c>
      <c r="N14" s="43">
        <f>SUM(N2:N13)</f>
        <v>10100</v>
      </c>
    </row>
    <row r="16" spans="1:15" x14ac:dyDescent="0.3">
      <c r="B16" s="6"/>
      <c r="C16" s="13"/>
      <c r="G16" s="20"/>
      <c r="L16" s="15"/>
    </row>
    <row r="18" spans="12:13" x14ac:dyDescent="0.3">
      <c r="L18" s="17"/>
      <c r="M18" s="18"/>
    </row>
  </sheetData>
  <pageMargins left="0.23622047244094491" right="0.23622047244094491" top="0.74803149606299213" bottom="0.74803149606299213" header="0.31496062992125984" footer="0.31496062992125984"/>
  <pageSetup paperSize="9" scale="76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Firma</vt:lpstr>
      <vt:lpstr>BOK</vt:lpstr>
      <vt:lpstr>DH</vt:lpstr>
      <vt:lpstr>zatwierdzone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 O.</cp:lastModifiedBy>
  <cp:lastPrinted>2021-01-14T09:01:29Z</cp:lastPrinted>
  <dcterms:created xsi:type="dcterms:W3CDTF">2016-12-05T10:09:36Z</dcterms:created>
  <dcterms:modified xsi:type="dcterms:W3CDTF">2023-10-19T09:13:29Z</dcterms:modified>
</cp:coreProperties>
</file>