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452" yWindow="-108" windowWidth="23256" windowHeight="13176"/>
  </bookViews>
  <sheets>
    <sheet name="Firma" sheetId="5" r:id="rId1"/>
    <sheet name="BOK symulacja premii" sheetId="3" r:id="rId2"/>
    <sheet name="KADRY" sheetId="7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" i="5" l="1"/>
  <c r="R7" i="5"/>
  <c r="R6" i="5"/>
  <c r="R5" i="5"/>
  <c r="R13" i="5" l="1"/>
  <c r="I13" i="5"/>
  <c r="N13" i="5" l="1"/>
  <c r="I5" i="5"/>
  <c r="I6" i="5"/>
  <c r="I7" i="5"/>
  <c r="I8" i="5"/>
  <c r="N5" i="5" l="1"/>
  <c r="N6" i="5"/>
  <c r="N7" i="5"/>
  <c r="N8" i="5"/>
  <c r="F5" i="5"/>
  <c r="F13" i="5" s="1"/>
  <c r="F6" i="5"/>
  <c r="F7" i="5"/>
  <c r="F8" i="5"/>
  <c r="E3" i="5"/>
  <c r="J3" i="5"/>
  <c r="E12" i="5"/>
  <c r="E11" i="5"/>
  <c r="E10" i="5"/>
  <c r="E9" i="5"/>
  <c r="E8" i="5"/>
  <c r="E7" i="5"/>
  <c r="E6" i="5"/>
  <c r="E5" i="5"/>
  <c r="E4" i="5"/>
  <c r="E2" i="5"/>
  <c r="E13" i="5" l="1"/>
  <c r="C5" i="3"/>
  <c r="F5" i="3" l="1"/>
  <c r="B11" i="3"/>
  <c r="D5" i="3"/>
  <c r="B5" i="3"/>
  <c r="E5" i="3"/>
  <c r="S3" i="5"/>
  <c r="L11" i="5"/>
  <c r="S11" i="5" s="1"/>
  <c r="L10" i="5"/>
  <c r="S10" i="5" s="1"/>
  <c r="L9" i="5"/>
  <c r="S9" i="5" s="1"/>
  <c r="L3" i="5"/>
  <c r="K12" i="5"/>
  <c r="L12" i="5" s="1"/>
  <c r="K11" i="5"/>
  <c r="K10" i="5"/>
  <c r="K9" i="5"/>
  <c r="K8" i="5"/>
  <c r="L8" i="5" s="1"/>
  <c r="K7" i="5"/>
  <c r="L7" i="5" s="1"/>
  <c r="K6" i="5"/>
  <c r="L6" i="5" s="1"/>
  <c r="K5" i="5"/>
  <c r="K4" i="5"/>
  <c r="K2" i="5"/>
  <c r="AB13" i="5"/>
  <c r="S4" i="5" l="1"/>
  <c r="L4" i="5"/>
  <c r="S6" i="5"/>
  <c r="S8" i="5"/>
  <c r="S7" i="5"/>
  <c r="S12" i="5"/>
  <c r="S5" i="5"/>
  <c r="L5" i="5"/>
  <c r="AA13" i="5" l="1"/>
  <c r="G13" i="5" l="1"/>
  <c r="Z13" i="5"/>
  <c r="P13" i="5" l="1"/>
  <c r="Y13" i="5" l="1"/>
  <c r="J12" i="5"/>
  <c r="J11" i="5"/>
  <c r="J10" i="5"/>
  <c r="J9" i="5"/>
  <c r="J8" i="5"/>
  <c r="J7" i="5"/>
  <c r="J6" i="5"/>
  <c r="J5" i="5"/>
  <c r="J4" i="5"/>
  <c r="J2" i="5"/>
  <c r="D13" i="5"/>
  <c r="X13" i="5" l="1"/>
  <c r="T4" i="5" l="1"/>
  <c r="K13" i="5"/>
  <c r="L2" i="5"/>
  <c r="S2" i="5" s="1"/>
  <c r="W13" i="5"/>
  <c r="K15" i="5" l="1"/>
  <c r="L13" i="5"/>
  <c r="U4" i="5"/>
  <c r="U9" i="5" l="1"/>
  <c r="J13" i="5"/>
  <c r="U11" i="5"/>
  <c r="U2" i="5"/>
  <c r="U12" i="5"/>
  <c r="U10" i="5"/>
  <c r="T2" i="5"/>
  <c r="U6" i="5"/>
  <c r="U8" i="5"/>
  <c r="U7" i="5"/>
  <c r="T9" i="5"/>
  <c r="T12" i="5"/>
  <c r="T11" i="5"/>
  <c r="T10" i="5"/>
  <c r="J15" i="5" l="1"/>
  <c r="J23" i="5"/>
  <c r="S13" i="5"/>
  <c r="T5" i="5"/>
  <c r="U5" i="5"/>
  <c r="T7" i="5"/>
  <c r="T6" i="5"/>
  <c r="T8" i="5"/>
  <c r="S15" i="5" l="1"/>
  <c r="S23" i="5"/>
  <c r="T13" i="5"/>
  <c r="U13" i="5"/>
  <c r="T17" i="5" l="1"/>
  <c r="T15" i="5"/>
</calcChain>
</file>

<file path=xl/comments1.xml><?xml version="1.0" encoding="utf-8"?>
<comments xmlns="http://schemas.openxmlformats.org/spreadsheetml/2006/main">
  <authors>
    <author>Katarzyna O.</author>
  </authors>
  <commentList>
    <comment ref="M1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zmiana systemu premiowania DH
nowy system premiow BOK</t>
        </r>
      </text>
    </comment>
    <comment ref="N1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zmiana systemu premiowania DH
nowy system premiow BOK</t>
        </r>
      </text>
    </comment>
    <comment ref="O1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zmiana systemu premiowania DH
</t>
        </r>
      </text>
    </comment>
    <comment ref="Y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przy ponad 33% udziale wystawionych faktur we wszystkich wystawionych fakturach i 95% realizacji PSO</t>
        </r>
      </text>
    </comment>
    <comment ref="Y2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kierowniczego</t>
        </r>
      </text>
    </comment>
    <comment ref="AA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+200 zł dodatku funkcyjnego
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Katarzyna O.:
przy ponad 33% udziale wystawionych faktur we wszystkich wystawionych fakturach i 95% realizacji PSO</t>
        </r>
      </text>
    </comment>
    <comment ref="N5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N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Y6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+1000 zł dodatku funkcyjnego RCKIK</t>
        </r>
      </text>
    </comment>
    <comment ref="AA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awans na Specjalistę ds.Kluczowych Klientów</t>
        </r>
      </text>
    </comment>
    <comment ref="N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AA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awans na Specjalistę ds.Kluczowych Klientów</t>
        </r>
      </text>
    </comment>
    <comment ref="N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indywidualnej kwoty bazowej 35%</t>
        </r>
      </text>
    </comment>
    <comment ref="Y9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funkcyjnego</t>
        </r>
      </text>
    </comment>
    <comment ref="N12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Katarzyna O.:
przy ponad 15% do 33% udziale wystawionych faktur we wszystkich wystawionych fakturach i 95% realizacji PSO</t>
        </r>
      </text>
    </comment>
    <comment ref="T1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podwyżki w skali roku
</t>
        </r>
      </text>
    </comment>
    <comment ref="T18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roczny budżet na podwyżki z premiami w 2025</t>
        </r>
      </text>
    </comment>
  </commentList>
</comments>
</file>

<file path=xl/sharedStrings.xml><?xml version="1.0" encoding="utf-8"?>
<sst xmlns="http://schemas.openxmlformats.org/spreadsheetml/2006/main" count="89" uniqueCount="65">
  <si>
    <t>Choma Piotr</t>
  </si>
  <si>
    <t>Szwajdych Krzysztof</t>
  </si>
  <si>
    <t>Sypień Tomasz</t>
  </si>
  <si>
    <t>Biskupski Bartłomiej</t>
  </si>
  <si>
    <t>Młynarski Paweł</t>
  </si>
  <si>
    <t>Kucharzyk Katarzyna</t>
  </si>
  <si>
    <t>Krawczyk Agata</t>
  </si>
  <si>
    <t>Obłaza Janusz</t>
  </si>
  <si>
    <t>Batko Kacper</t>
  </si>
  <si>
    <t>Milewski Kamil</t>
  </si>
  <si>
    <t>Ciuśniak Barbara</t>
  </si>
  <si>
    <t>Nazwisko i imię</t>
  </si>
  <si>
    <t>Data zatrudnienia</t>
  </si>
  <si>
    <t>Aktualna zasadnicza</t>
  </si>
  <si>
    <t>Propozycja zasadnicza</t>
  </si>
  <si>
    <t>podwyżka</t>
  </si>
  <si>
    <t>Premia miesięczna</t>
  </si>
  <si>
    <t>Aktualna pensja w sumie</t>
  </si>
  <si>
    <t>Propozycja pensja w sumie</t>
  </si>
  <si>
    <t>% podwyżki</t>
  </si>
  <si>
    <t>Dział</t>
  </si>
  <si>
    <t>DH</t>
  </si>
  <si>
    <t>KS</t>
  </si>
  <si>
    <t>BOK</t>
  </si>
  <si>
    <t>SER</t>
  </si>
  <si>
    <t>TT</t>
  </si>
  <si>
    <t>MAG</t>
  </si>
  <si>
    <t>śr</t>
  </si>
  <si>
    <t>w 2019 podwyżka zasadniczej</t>
  </si>
  <si>
    <t>w 2020 podwyżka zasadniczej</t>
  </si>
  <si>
    <t>w 2021 podwyżka zasadniczej</t>
  </si>
  <si>
    <t>w 2022 podwyżka zasadniczej</t>
  </si>
  <si>
    <t>Dodatek funkcyjny</t>
  </si>
  <si>
    <t>w 2023 podwyżka zasadniczej</t>
  </si>
  <si>
    <t>Dodatek paliwowy od 01-07-2022</t>
  </si>
  <si>
    <t xml:space="preserve">Dodatek paliwowy </t>
  </si>
  <si>
    <t>Premia kwart. na mc przy 100% PS</t>
  </si>
  <si>
    <t>w 2024 podwyżka zasadniczej</t>
  </si>
  <si>
    <t>średnia płaca brutto w styczniu'24</t>
  </si>
  <si>
    <t>średnia płaca brutto w październiku'24</t>
  </si>
  <si>
    <t>Premia CRM</t>
  </si>
  <si>
    <t>Wysokość indywid. kwoty bazowej</t>
  </si>
  <si>
    <t xml:space="preserve">Premia miesięczna regulam. 15% </t>
  </si>
  <si>
    <t xml:space="preserve">Premia miesięczna przy 95% PS  </t>
  </si>
  <si>
    <t>Premia BOK 2025</t>
  </si>
  <si>
    <t>Suma</t>
  </si>
  <si>
    <t>&gt;66%</t>
  </si>
  <si>
    <t>&gt;33%</t>
  </si>
  <si>
    <t>&gt;15%</t>
  </si>
  <si>
    <t>wariant I</t>
  </si>
  <si>
    <t>wariant II</t>
  </si>
  <si>
    <t>wariant III</t>
  </si>
  <si>
    <t>osoba A</t>
  </si>
  <si>
    <t>osoba B</t>
  </si>
  <si>
    <t>osoba C</t>
  </si>
  <si>
    <t>max. wys. premii</t>
  </si>
  <si>
    <t>wariant IV</t>
  </si>
  <si>
    <t>wariant V</t>
  </si>
  <si>
    <t>w 2025 podwyżka zasadniczej</t>
  </si>
  <si>
    <t>Wynagrodzenie zasadnicze od 1 kwietnia 2025</t>
  </si>
  <si>
    <t>Kwota podwyżki</t>
  </si>
  <si>
    <t>Wynagrodzenie zasadnicze</t>
  </si>
  <si>
    <t>Nowy system premiowy</t>
  </si>
  <si>
    <t>premia miesięczna zg. z regulaminem wynagr.  - zał. Nr 3</t>
  </si>
  <si>
    <t>zmiana systemu premiowego - zał.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</si>
</sst>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4" fontId="11" fillId="0" borderId="0" xfId="0" applyNumberFormat="1" applyFont="1"/>
    <xf numFmtId="14" fontId="0" fillId="0" borderId="0" xfId="0" applyNumberFormat="1"/>
    <xf numFmtId="4" fontId="0" fillId="0" borderId="0" xfId="0" applyNumberFormat="1"/>
    <xf numFmtId="4" fontId="12" fillId="0" borderId="0" xfId="0" applyNumberFormat="1" applyFont="1"/>
    <xf numFmtId="4" fontId="13" fillId="0" borderId="0" xfId="0" applyNumberFormat="1" applyFont="1"/>
    <xf numFmtId="0" fontId="13" fillId="0" borderId="0" xfId="0" applyFont="1"/>
    <xf numFmtId="4" fontId="7" fillId="2" borderId="0" xfId="0" applyNumberFormat="1" applyFont="1" applyFill="1"/>
    <xf numFmtId="164" fontId="7" fillId="0" borderId="0" xfId="2" applyNumberFormat="1" applyFont="1"/>
    <xf numFmtId="0" fontId="15" fillId="0" borderId="0" xfId="0" applyFont="1"/>
    <xf numFmtId="4" fontId="17" fillId="0" borderId="0" xfId="0" applyNumberFormat="1" applyFont="1"/>
    <xf numFmtId="4" fontId="15" fillId="0" borderId="0" xfId="0" applyNumberFormat="1" applyFont="1"/>
    <xf numFmtId="4" fontId="7" fillId="3" borderId="0" xfId="0" applyNumberFormat="1" applyFont="1" applyFill="1"/>
    <xf numFmtId="4" fontId="11" fillId="3" borderId="0" xfId="0" applyNumberFormat="1" applyFont="1" applyFill="1"/>
    <xf numFmtId="4" fontId="7" fillId="4" borderId="0" xfId="0" applyNumberFormat="1" applyFont="1" applyFill="1"/>
    <xf numFmtId="4" fontId="11" fillId="4" borderId="0" xfId="0" applyNumberFormat="1" applyFont="1" applyFill="1"/>
    <xf numFmtId="4" fontId="21" fillId="0" borderId="0" xfId="0" applyNumberFormat="1" applyFont="1"/>
    <xf numFmtId="0" fontId="0" fillId="0" borderId="0" xfId="0" applyAlignment="1">
      <alignment horizontal="right"/>
    </xf>
    <xf numFmtId="0" fontId="11" fillId="0" borderId="0" xfId="0" applyFont="1"/>
    <xf numFmtId="4" fontId="14" fillId="0" borderId="0" xfId="0" applyNumberFormat="1" applyFont="1"/>
    <xf numFmtId="4" fontId="22" fillId="0" borderId="0" xfId="0" applyNumberFormat="1" applyFont="1"/>
    <xf numFmtId="164" fontId="11" fillId="0" borderId="0" xfId="2" applyNumberFormat="1" applyFont="1"/>
    <xf numFmtId="0" fontId="7" fillId="0" borderId="1" xfId="0" applyFont="1" applyBorder="1"/>
    <xf numFmtId="14" fontId="7" fillId="0" borderId="1" xfId="0" applyNumberFormat="1" applyFont="1" applyBorder="1"/>
    <xf numFmtId="4" fontId="7" fillId="2" borderId="1" xfId="0" applyNumberFormat="1" applyFont="1" applyFill="1" applyBorder="1"/>
    <xf numFmtId="4" fontId="7" fillId="0" borderId="1" xfId="0" applyNumberFormat="1" applyFont="1" applyBorder="1"/>
    <xf numFmtId="4" fontId="17" fillId="0" borderId="1" xfId="0" applyNumberFormat="1" applyFont="1" applyBorder="1"/>
    <xf numFmtId="4" fontId="4" fillId="0" borderId="1" xfId="0" applyNumberFormat="1" applyFont="1" applyBorder="1"/>
    <xf numFmtId="4" fontId="21" fillId="0" borderId="1" xfId="0" applyNumberFormat="1" applyFont="1" applyBorder="1"/>
    <xf numFmtId="4" fontId="5" fillId="0" borderId="1" xfId="0" applyNumberFormat="1" applyFont="1" applyBorder="1"/>
    <xf numFmtId="4" fontId="6" fillId="0" borderId="1" xfId="0" applyNumberFormat="1" applyFont="1" applyBorder="1"/>
    <xf numFmtId="164" fontId="7" fillId="0" borderId="1" xfId="2" applyNumberFormat="1" applyFont="1" applyBorder="1"/>
    <xf numFmtId="4" fontId="7" fillId="3" borderId="1" xfId="0" applyNumberFormat="1" applyFont="1" applyFill="1" applyBorder="1"/>
    <xf numFmtId="4" fontId="7" fillId="4" borderId="1" xfId="0" applyNumberFormat="1" applyFont="1" applyFill="1" applyBorder="1"/>
    <xf numFmtId="4" fontId="16" fillId="0" borderId="0" xfId="0" applyNumberFormat="1" applyFont="1"/>
    <xf numFmtId="164" fontId="7" fillId="0" borderId="0" xfId="2" applyNumberFormat="1" applyFont="1" applyBorder="1"/>
    <xf numFmtId="0" fontId="7" fillId="0" borderId="2" xfId="0" applyFont="1" applyBorder="1"/>
    <xf numFmtId="14" fontId="7" fillId="0" borderId="2" xfId="0" applyNumberFormat="1" applyFont="1" applyBorder="1"/>
    <xf numFmtId="4" fontId="7" fillId="2" borderId="2" xfId="0" applyNumberFormat="1" applyFont="1" applyFill="1" applyBorder="1"/>
    <xf numFmtId="4" fontId="7" fillId="0" borderId="2" xfId="0" applyNumberFormat="1" applyFont="1" applyBorder="1"/>
    <xf numFmtId="4" fontId="17" fillId="0" borderId="2" xfId="0" applyNumberFormat="1" applyFont="1" applyBorder="1"/>
    <xf numFmtId="4" fontId="4" fillId="0" borderId="2" xfId="0" applyNumberFormat="1" applyFont="1" applyBorder="1"/>
    <xf numFmtId="4" fontId="21" fillId="0" borderId="2" xfId="0" applyNumberFormat="1" applyFont="1" applyBorder="1"/>
    <xf numFmtId="4" fontId="5" fillId="0" borderId="2" xfId="0" applyNumberFormat="1" applyFont="1" applyBorder="1"/>
    <xf numFmtId="4" fontId="6" fillId="0" borderId="2" xfId="0" applyNumberFormat="1" applyFont="1" applyBorder="1"/>
    <xf numFmtId="164" fontId="7" fillId="0" borderId="2" xfId="2" applyNumberFormat="1" applyFont="1" applyBorder="1"/>
    <xf numFmtId="4" fontId="7" fillId="3" borderId="2" xfId="0" applyNumberFormat="1" applyFont="1" applyFill="1" applyBorder="1"/>
    <xf numFmtId="4" fontId="7" fillId="4" borderId="2" xfId="0" applyNumberFormat="1" applyFont="1" applyFill="1" applyBorder="1"/>
    <xf numFmtId="0" fontId="0" fillId="0" borderId="2" xfId="0" applyBorder="1"/>
    <xf numFmtId="0" fontId="3" fillId="0" borderId="2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4" fontId="20" fillId="0" borderId="0" xfId="0" applyNumberFormat="1" applyFont="1"/>
    <xf numFmtId="0" fontId="7" fillId="0" borderId="0" xfId="0" applyFont="1" applyBorder="1"/>
    <xf numFmtId="4" fontId="7" fillId="4" borderId="0" xfId="0" applyNumberFormat="1" applyFont="1" applyFill="1" applyBorder="1"/>
    <xf numFmtId="2" fontId="3" fillId="0" borderId="0" xfId="0" applyNumberFormat="1" applyFont="1" applyBorder="1" applyAlignment="1">
      <alignment horizontal="center" vertical="top" wrapText="1"/>
    </xf>
    <xf numFmtId="2" fontId="3" fillId="4" borderId="0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4" fontId="3" fillId="0" borderId="1" xfId="0" applyNumberFormat="1" applyFont="1" applyBorder="1"/>
    <xf numFmtId="4" fontId="3" fillId="0" borderId="0" xfId="0" applyNumberFormat="1" applyFont="1" applyBorder="1"/>
    <xf numFmtId="4" fontId="3" fillId="0" borderId="2" xfId="0" applyNumberFormat="1" applyFont="1" applyBorder="1"/>
    <xf numFmtId="4" fontId="7" fillId="0" borderId="0" xfId="0" applyNumberFormat="1" applyFont="1" applyBorder="1"/>
    <xf numFmtId="0" fontId="13" fillId="0" borderId="0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23"/>
  <sheetViews>
    <sheetView tabSelected="1" zoomScale="90" zoomScaleNormal="90" workbookViewId="0">
      <pane xSplit="1" topLeftCell="C1" activePane="topRight" state="frozen"/>
      <selection pane="topRight" activeCell="K4" sqref="K4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5" width="11.5546875" customWidth="1"/>
    <col min="6" max="6" width="10.6640625" customWidth="1"/>
    <col min="7" max="7" width="9.109375" customWidth="1"/>
    <col min="8" max="8" width="10.109375" customWidth="1"/>
    <col min="9" max="9" width="9" customWidth="1"/>
    <col min="10" max="10" width="12.21875" style="1" customWidth="1"/>
    <col min="11" max="12" width="10.33203125" customWidth="1"/>
    <col min="13" max="13" width="9.33203125" customWidth="1"/>
    <col min="14" max="14" width="10.5546875" customWidth="1"/>
    <col min="15" max="15" width="8.6640625" customWidth="1"/>
    <col min="16" max="16" width="8.5546875" customWidth="1"/>
    <col min="17" max="17" width="9.88671875" customWidth="1"/>
    <col min="18" max="18" width="9" customWidth="1"/>
    <col min="19" max="19" width="11.5546875" customWidth="1"/>
    <col min="20" max="20" width="11.21875" customWidth="1"/>
    <col min="21" max="21" width="8.88671875" customWidth="1"/>
    <col min="22" max="23" width="10.33203125" hidden="1" customWidth="1"/>
    <col min="24" max="24" width="11" hidden="1" customWidth="1"/>
    <col min="25" max="25" width="11.109375" hidden="1" customWidth="1"/>
    <col min="26" max="26" width="10.109375" customWidth="1"/>
    <col min="27" max="27" width="11.21875" customWidth="1"/>
    <col min="28" max="28" width="10.77734375" customWidth="1"/>
  </cols>
  <sheetData>
    <row r="1" spans="1:28" s="56" customFormat="1" ht="53.25" customHeight="1" x14ac:dyDescent="0.3">
      <c r="A1" s="56" t="s">
        <v>11</v>
      </c>
      <c r="B1" s="56" t="s">
        <v>20</v>
      </c>
      <c r="C1" s="56" t="s">
        <v>12</v>
      </c>
      <c r="D1" s="56" t="s">
        <v>13</v>
      </c>
      <c r="E1" s="56" t="s">
        <v>42</v>
      </c>
      <c r="F1" s="56" t="s">
        <v>16</v>
      </c>
      <c r="G1" s="57" t="s">
        <v>34</v>
      </c>
      <c r="H1" s="56" t="s">
        <v>32</v>
      </c>
      <c r="I1" s="56" t="s">
        <v>36</v>
      </c>
      <c r="J1" s="58" t="s">
        <v>17</v>
      </c>
      <c r="K1" s="56" t="s">
        <v>14</v>
      </c>
      <c r="L1" s="56" t="s">
        <v>42</v>
      </c>
      <c r="M1" s="56" t="s">
        <v>41</v>
      </c>
      <c r="N1" s="56" t="s">
        <v>43</v>
      </c>
      <c r="O1" s="56" t="s">
        <v>40</v>
      </c>
      <c r="P1" s="57" t="s">
        <v>35</v>
      </c>
      <c r="Q1" s="56" t="s">
        <v>32</v>
      </c>
      <c r="R1" s="56" t="s">
        <v>36</v>
      </c>
      <c r="S1" s="59" t="s">
        <v>18</v>
      </c>
      <c r="T1" s="60" t="s">
        <v>15</v>
      </c>
      <c r="U1" s="56" t="s">
        <v>19</v>
      </c>
      <c r="V1" s="56" t="s">
        <v>28</v>
      </c>
      <c r="W1" s="56" t="s">
        <v>29</v>
      </c>
      <c r="X1" s="56" t="s">
        <v>30</v>
      </c>
      <c r="Y1" s="56" t="s">
        <v>31</v>
      </c>
      <c r="Z1" s="56" t="s">
        <v>33</v>
      </c>
      <c r="AA1" s="61" t="s">
        <v>37</v>
      </c>
      <c r="AB1" s="62" t="s">
        <v>58</v>
      </c>
    </row>
    <row r="2" spans="1:28" s="2" customFormat="1" ht="13.8" x14ac:dyDescent="0.3">
      <c r="A2" s="2" t="s">
        <v>4</v>
      </c>
      <c r="B2" s="2" t="s">
        <v>23</v>
      </c>
      <c r="C2" s="3">
        <v>38308</v>
      </c>
      <c r="D2" s="14">
        <v>8300</v>
      </c>
      <c r="E2" s="4">
        <f>D2*15%</f>
        <v>1245</v>
      </c>
      <c r="F2" s="4">
        <v>0</v>
      </c>
      <c r="G2" s="17"/>
      <c r="H2" s="4">
        <v>1400</v>
      </c>
      <c r="I2" s="4"/>
      <c r="J2" s="5">
        <f>SUM(D2:I2)</f>
        <v>10945</v>
      </c>
      <c r="K2" s="14">
        <f>SUM(D2,AB2)</f>
        <v>8500</v>
      </c>
      <c r="L2" s="4">
        <f>K2*15%</f>
        <v>1275</v>
      </c>
      <c r="M2" s="23"/>
      <c r="N2" s="4">
        <v>1050</v>
      </c>
      <c r="P2" s="17"/>
      <c r="Q2" s="63">
        <v>1400</v>
      </c>
      <c r="R2" s="4"/>
      <c r="S2" s="6">
        <f>SUM(K2:L2,N2:R2)</f>
        <v>12225</v>
      </c>
      <c r="T2" s="7">
        <f>S2-J2</f>
        <v>1280</v>
      </c>
      <c r="U2" s="15">
        <f t="shared" ref="U2:U13" si="0">S2/J2-1</f>
        <v>0.116948378254911</v>
      </c>
      <c r="V2" s="4">
        <v>500</v>
      </c>
      <c r="W2" s="4">
        <v>0</v>
      </c>
      <c r="X2" s="4">
        <v>500</v>
      </c>
      <c r="Y2" s="4">
        <v>900</v>
      </c>
      <c r="Z2" s="4">
        <v>550</v>
      </c>
      <c r="AA2" s="19">
        <v>300</v>
      </c>
      <c r="AB2" s="21">
        <v>200</v>
      </c>
    </row>
    <row r="3" spans="1:28" s="2" customFormat="1" ht="13.2" x14ac:dyDescent="0.4">
      <c r="A3" s="2" t="s">
        <v>6</v>
      </c>
      <c r="B3" s="2" t="s">
        <v>23</v>
      </c>
      <c r="C3" s="3">
        <v>41187</v>
      </c>
      <c r="D3" s="14">
        <v>6550</v>
      </c>
      <c r="E3" s="4">
        <f t="shared" ref="E3:E12" si="1">D3*15%</f>
        <v>982.5</v>
      </c>
      <c r="F3" s="4">
        <v>0</v>
      </c>
      <c r="G3" s="17">
        <v>380</v>
      </c>
      <c r="H3" s="4">
        <v>0</v>
      </c>
      <c r="I3" s="4"/>
      <c r="J3" s="5">
        <f t="shared" ref="J3:J12" si="2">SUM(D3:I3)</f>
        <v>7912.5</v>
      </c>
      <c r="K3" s="14">
        <v>0</v>
      </c>
      <c r="L3" s="4">
        <f t="shared" ref="L3:L12" si="3">K3*15%</f>
        <v>0</v>
      </c>
      <c r="M3" s="23"/>
      <c r="N3" s="4"/>
      <c r="O3" s="4"/>
      <c r="P3" s="17"/>
      <c r="Q3" s="4"/>
      <c r="R3" s="4"/>
      <c r="S3" s="6">
        <f t="shared" ref="S3:S12" si="4">SUM(K3:L3,N3:R3)</f>
        <v>0</v>
      </c>
      <c r="T3" s="7">
        <v>0</v>
      </c>
      <c r="U3" s="15"/>
      <c r="V3" s="4">
        <v>450</v>
      </c>
      <c r="W3" s="4">
        <v>0</v>
      </c>
      <c r="X3" s="4">
        <v>500</v>
      </c>
      <c r="Y3" s="4">
        <v>900</v>
      </c>
      <c r="Z3" s="4">
        <v>450</v>
      </c>
      <c r="AA3" s="19">
        <v>450</v>
      </c>
      <c r="AB3" s="21"/>
    </row>
    <row r="4" spans="1:28" s="2" customFormat="1" ht="13.2" x14ac:dyDescent="0.4">
      <c r="A4" s="2" t="s">
        <v>5</v>
      </c>
      <c r="B4" s="2" t="s">
        <v>23</v>
      </c>
      <c r="C4" s="3">
        <v>41456</v>
      </c>
      <c r="D4" s="14">
        <v>6550</v>
      </c>
      <c r="E4" s="4">
        <f t="shared" si="1"/>
        <v>982.5</v>
      </c>
      <c r="F4" s="4">
        <v>0</v>
      </c>
      <c r="G4" s="17">
        <v>380</v>
      </c>
      <c r="H4" s="4">
        <v>0</v>
      </c>
      <c r="I4" s="4"/>
      <c r="J4" s="5">
        <f t="shared" si="2"/>
        <v>7912.5</v>
      </c>
      <c r="K4" s="14">
        <f t="shared" ref="K4:K12" si="5">SUM(D4,AB4)</f>
        <v>6750</v>
      </c>
      <c r="L4" s="4">
        <f t="shared" si="3"/>
        <v>1012.5</v>
      </c>
      <c r="M4" s="23"/>
      <c r="N4" s="4">
        <v>1050</v>
      </c>
      <c r="O4" s="4"/>
      <c r="P4" s="17">
        <v>380</v>
      </c>
      <c r="Q4" s="4">
        <v>0</v>
      </c>
      <c r="R4" s="4"/>
      <c r="S4" s="6">
        <f t="shared" si="4"/>
        <v>9192.5</v>
      </c>
      <c r="T4" s="7">
        <f t="shared" ref="T4:T12" si="6">S4-J4</f>
        <v>1280</v>
      </c>
      <c r="U4" s="15">
        <f t="shared" si="0"/>
        <v>0.16176935229067935</v>
      </c>
      <c r="V4" s="4"/>
      <c r="W4" s="4"/>
      <c r="X4" s="4"/>
      <c r="Y4" s="4">
        <v>900</v>
      </c>
      <c r="Z4" s="4">
        <v>550</v>
      </c>
      <c r="AA4" s="19">
        <v>500</v>
      </c>
      <c r="AB4" s="21">
        <v>200</v>
      </c>
    </row>
    <row r="5" spans="1:28" s="29" customFormat="1" ht="13.2" x14ac:dyDescent="0.4">
      <c r="A5" s="29" t="s">
        <v>0</v>
      </c>
      <c r="B5" s="29" t="s">
        <v>21</v>
      </c>
      <c r="C5" s="30">
        <v>39722</v>
      </c>
      <c r="D5" s="31">
        <v>7200</v>
      </c>
      <c r="E5" s="32">
        <f t="shared" si="1"/>
        <v>1080</v>
      </c>
      <c r="F5" s="32">
        <f>D5*40%</f>
        <v>2880</v>
      </c>
      <c r="G5" s="33"/>
      <c r="H5" s="32">
        <v>0</v>
      </c>
      <c r="I5" s="32">
        <f>(D5*2)/12</f>
        <v>1200</v>
      </c>
      <c r="J5" s="34">
        <f t="shared" si="2"/>
        <v>12360</v>
      </c>
      <c r="K5" s="31">
        <f t="shared" si="5"/>
        <v>7500</v>
      </c>
      <c r="L5" s="32">
        <f t="shared" si="3"/>
        <v>1125</v>
      </c>
      <c r="M5" s="35">
        <v>7123.97</v>
      </c>
      <c r="N5" s="32">
        <f>M5*35%</f>
        <v>2493.3894999999998</v>
      </c>
      <c r="O5" s="32">
        <v>350</v>
      </c>
      <c r="P5" s="33"/>
      <c r="Q5" s="32">
        <v>0</v>
      </c>
      <c r="R5" s="32">
        <f>7000*50%/3</f>
        <v>1166.6666666666667</v>
      </c>
      <c r="S5" s="36">
        <f t="shared" si="4"/>
        <v>12635.056166666665</v>
      </c>
      <c r="T5" s="37">
        <f t="shared" si="6"/>
        <v>275.05616666666538</v>
      </c>
      <c r="U5" s="38">
        <f t="shared" si="0"/>
        <v>2.2253735167205857E-2</v>
      </c>
      <c r="V5" s="32">
        <v>300</v>
      </c>
      <c r="W5" s="32">
        <v>0</v>
      </c>
      <c r="X5" s="32">
        <v>400</v>
      </c>
      <c r="Y5" s="32">
        <v>700</v>
      </c>
      <c r="Z5" s="32">
        <v>350</v>
      </c>
      <c r="AA5" s="39">
        <v>450</v>
      </c>
      <c r="AB5" s="40">
        <v>300</v>
      </c>
    </row>
    <row r="6" spans="1:28" s="2" customFormat="1" ht="13.2" x14ac:dyDescent="0.4">
      <c r="A6" s="2" t="s">
        <v>1</v>
      </c>
      <c r="B6" s="2" t="s">
        <v>21</v>
      </c>
      <c r="C6" s="3">
        <v>40725</v>
      </c>
      <c r="D6" s="14">
        <v>6400</v>
      </c>
      <c r="E6" s="4">
        <f t="shared" si="1"/>
        <v>960</v>
      </c>
      <c r="F6" s="4">
        <f>D6*40%</f>
        <v>2560</v>
      </c>
      <c r="G6" s="41"/>
      <c r="H6" s="4">
        <v>1400</v>
      </c>
      <c r="I6" s="4">
        <f>(D6*2)/12</f>
        <v>1066.6666666666667</v>
      </c>
      <c r="J6" s="5">
        <f t="shared" si="2"/>
        <v>12386.666666666666</v>
      </c>
      <c r="K6" s="14">
        <f t="shared" si="5"/>
        <v>6800</v>
      </c>
      <c r="L6" s="4">
        <f t="shared" si="3"/>
        <v>1020</v>
      </c>
      <c r="M6" s="23">
        <v>6122.14</v>
      </c>
      <c r="N6" s="4">
        <f t="shared" ref="N6:N8" si="7">M6*35%</f>
        <v>2142.7489999999998</v>
      </c>
      <c r="O6" s="4">
        <v>350</v>
      </c>
      <c r="P6" s="41"/>
      <c r="Q6" s="4">
        <v>1400</v>
      </c>
      <c r="R6" s="72">
        <f t="shared" ref="R6:R8" si="8">7000*50%/3</f>
        <v>1166.6666666666667</v>
      </c>
      <c r="S6" s="6">
        <f t="shared" si="4"/>
        <v>12879.415666666666</v>
      </c>
      <c r="T6" s="7">
        <f t="shared" si="6"/>
        <v>492.7489999999998</v>
      </c>
      <c r="U6" s="42">
        <f t="shared" si="0"/>
        <v>3.9780597416577024E-2</v>
      </c>
      <c r="V6" s="4">
        <v>300</v>
      </c>
      <c r="W6" s="4">
        <v>0</v>
      </c>
      <c r="X6" s="4">
        <v>400</v>
      </c>
      <c r="Y6" s="4">
        <v>800</v>
      </c>
      <c r="Z6" s="4">
        <v>350</v>
      </c>
      <c r="AA6" s="19">
        <v>550</v>
      </c>
      <c r="AB6" s="21">
        <v>400</v>
      </c>
    </row>
    <row r="7" spans="1:28" s="2" customFormat="1" ht="13.8" x14ac:dyDescent="0.3">
      <c r="A7" s="2" t="s">
        <v>3</v>
      </c>
      <c r="B7" s="2" t="s">
        <v>21</v>
      </c>
      <c r="C7" s="3">
        <v>41283</v>
      </c>
      <c r="D7" s="14">
        <v>6400</v>
      </c>
      <c r="E7" s="4">
        <f t="shared" si="1"/>
        <v>960</v>
      </c>
      <c r="F7" s="4">
        <f>D7*40%</f>
        <v>2560</v>
      </c>
      <c r="G7" s="17"/>
      <c r="H7" s="4">
        <v>0</v>
      </c>
      <c r="I7" s="4">
        <f>(D7*2)/12</f>
        <v>1066.6666666666667</v>
      </c>
      <c r="J7" s="5">
        <f t="shared" si="2"/>
        <v>10986.666666666666</v>
      </c>
      <c r="K7" s="14">
        <f t="shared" si="5"/>
        <v>6800</v>
      </c>
      <c r="L7" s="4">
        <f t="shared" si="3"/>
        <v>1020</v>
      </c>
      <c r="M7" s="23">
        <v>7822.19</v>
      </c>
      <c r="N7" s="4">
        <f t="shared" si="7"/>
        <v>2737.7664999999997</v>
      </c>
      <c r="O7" s="4">
        <v>350</v>
      </c>
      <c r="P7" s="17"/>
      <c r="Q7" s="4">
        <v>0</v>
      </c>
      <c r="R7" s="72">
        <f t="shared" si="8"/>
        <v>1166.6666666666667</v>
      </c>
      <c r="S7" s="6">
        <f t="shared" si="4"/>
        <v>12074.433166666666</v>
      </c>
      <c r="T7" s="7">
        <f t="shared" si="6"/>
        <v>1087.7664999999997</v>
      </c>
      <c r="U7" s="42">
        <f t="shared" si="0"/>
        <v>9.9007873179611572E-2</v>
      </c>
      <c r="V7" s="4">
        <v>300</v>
      </c>
      <c r="W7" s="4">
        <v>500</v>
      </c>
      <c r="X7" s="4">
        <v>400</v>
      </c>
      <c r="Y7" s="4">
        <v>700</v>
      </c>
      <c r="Z7" s="4">
        <v>350</v>
      </c>
      <c r="AA7" s="19">
        <v>350</v>
      </c>
      <c r="AB7" s="21">
        <v>400</v>
      </c>
    </row>
    <row r="8" spans="1:28" s="43" customFormat="1" ht="13.2" customHeight="1" x14ac:dyDescent="0.3">
      <c r="A8" s="43" t="s">
        <v>2</v>
      </c>
      <c r="B8" s="43" t="s">
        <v>21</v>
      </c>
      <c r="C8" s="44">
        <v>40878</v>
      </c>
      <c r="D8" s="45">
        <v>6100</v>
      </c>
      <c r="E8" s="46">
        <f t="shared" si="1"/>
        <v>915</v>
      </c>
      <c r="F8" s="46">
        <f>D8*40%</f>
        <v>2440</v>
      </c>
      <c r="G8" s="47">
        <v>380</v>
      </c>
      <c r="H8" s="46">
        <v>0</v>
      </c>
      <c r="I8" s="46">
        <f>(D8*2)/12</f>
        <v>1016.6666666666666</v>
      </c>
      <c r="J8" s="48">
        <f t="shared" si="2"/>
        <v>10851.666666666666</v>
      </c>
      <c r="K8" s="45">
        <f t="shared" si="5"/>
        <v>6800</v>
      </c>
      <c r="L8" s="46">
        <f t="shared" si="3"/>
        <v>1020</v>
      </c>
      <c r="M8" s="49">
        <v>5231.67</v>
      </c>
      <c r="N8" s="46">
        <f t="shared" si="7"/>
        <v>1831.0844999999999</v>
      </c>
      <c r="O8" s="46">
        <v>350</v>
      </c>
      <c r="P8" s="47">
        <v>380</v>
      </c>
      <c r="Q8" s="46">
        <v>0</v>
      </c>
      <c r="R8" s="46">
        <f t="shared" si="8"/>
        <v>1166.6666666666667</v>
      </c>
      <c r="S8" s="50">
        <f t="shared" si="4"/>
        <v>11547.751166666667</v>
      </c>
      <c r="T8" s="51">
        <f t="shared" si="6"/>
        <v>696.08450000000084</v>
      </c>
      <c r="U8" s="52">
        <f t="shared" si="0"/>
        <v>6.414540009215175E-2</v>
      </c>
      <c r="V8" s="46">
        <v>300</v>
      </c>
      <c r="W8" s="46">
        <v>0</v>
      </c>
      <c r="X8" s="46">
        <v>400</v>
      </c>
      <c r="Y8" s="46">
        <v>800</v>
      </c>
      <c r="Z8" s="46">
        <v>350</v>
      </c>
      <c r="AA8" s="53">
        <v>450</v>
      </c>
      <c r="AB8" s="54">
        <v>700</v>
      </c>
    </row>
    <row r="9" spans="1:28" s="2" customFormat="1" ht="13.8" x14ac:dyDescent="0.3">
      <c r="A9" s="2" t="s">
        <v>10</v>
      </c>
      <c r="B9" s="2" t="s">
        <v>22</v>
      </c>
      <c r="C9" s="3">
        <v>40391</v>
      </c>
      <c r="D9" s="14">
        <v>10000</v>
      </c>
      <c r="E9" s="4">
        <f t="shared" si="1"/>
        <v>1500</v>
      </c>
      <c r="F9" s="4">
        <v>0</v>
      </c>
      <c r="G9" s="17"/>
      <c r="H9" s="4">
        <v>800</v>
      </c>
      <c r="I9" s="4"/>
      <c r="J9" s="5">
        <f t="shared" si="2"/>
        <v>12300</v>
      </c>
      <c r="K9" s="14">
        <f t="shared" si="5"/>
        <v>10500</v>
      </c>
      <c r="L9" s="4">
        <f t="shared" si="3"/>
        <v>1575</v>
      </c>
      <c r="M9" s="23"/>
      <c r="N9" s="4"/>
      <c r="O9" s="4"/>
      <c r="P9" s="17"/>
      <c r="Q9" s="4">
        <v>800</v>
      </c>
      <c r="R9" s="4"/>
      <c r="S9" s="6">
        <f t="shared" si="4"/>
        <v>12875</v>
      </c>
      <c r="T9" s="7">
        <f t="shared" si="6"/>
        <v>575</v>
      </c>
      <c r="U9" s="15">
        <f t="shared" si="0"/>
        <v>4.674796747967469E-2</v>
      </c>
      <c r="V9" s="4">
        <v>550</v>
      </c>
      <c r="W9" s="4">
        <v>0</v>
      </c>
      <c r="X9" s="4">
        <v>500</v>
      </c>
      <c r="Y9" s="4">
        <v>900</v>
      </c>
      <c r="Z9" s="4">
        <v>550</v>
      </c>
      <c r="AA9" s="19">
        <v>500</v>
      </c>
      <c r="AB9" s="21">
        <v>500</v>
      </c>
    </row>
    <row r="10" spans="1:28" s="2" customFormat="1" ht="13.8" x14ac:dyDescent="0.3">
      <c r="A10" s="2" t="s">
        <v>7</v>
      </c>
      <c r="B10" s="2" t="s">
        <v>26</v>
      </c>
      <c r="C10" s="3">
        <v>39630</v>
      </c>
      <c r="D10" s="14">
        <v>6350</v>
      </c>
      <c r="E10" s="4">
        <f t="shared" si="1"/>
        <v>952.5</v>
      </c>
      <c r="F10" s="4">
        <v>0</v>
      </c>
      <c r="G10" s="17">
        <v>380</v>
      </c>
      <c r="H10" s="4">
        <v>0</v>
      </c>
      <c r="I10" s="4"/>
      <c r="J10" s="5">
        <f t="shared" si="2"/>
        <v>7682.5</v>
      </c>
      <c r="K10" s="14">
        <f t="shared" si="5"/>
        <v>6800</v>
      </c>
      <c r="L10" s="4">
        <f t="shared" si="3"/>
        <v>1020</v>
      </c>
      <c r="M10" s="23"/>
      <c r="N10" s="4"/>
      <c r="O10" s="4"/>
      <c r="P10" s="17">
        <v>380</v>
      </c>
      <c r="Q10" s="4">
        <v>0</v>
      </c>
      <c r="R10" s="4"/>
      <c r="S10" s="6">
        <f t="shared" si="4"/>
        <v>8200</v>
      </c>
      <c r="T10" s="7">
        <f t="shared" si="6"/>
        <v>517.5</v>
      </c>
      <c r="U10" s="15">
        <f t="shared" si="0"/>
        <v>6.7360885128538994E-2</v>
      </c>
      <c r="V10" s="4">
        <v>400</v>
      </c>
      <c r="W10" s="4">
        <v>0</v>
      </c>
      <c r="X10" s="4">
        <v>300</v>
      </c>
      <c r="Y10" s="4">
        <v>900</v>
      </c>
      <c r="Z10" s="4">
        <v>450</v>
      </c>
      <c r="AA10" s="19">
        <v>450</v>
      </c>
      <c r="AB10" s="21">
        <v>450</v>
      </c>
    </row>
    <row r="11" spans="1:28" s="2" customFormat="1" ht="13.2" x14ac:dyDescent="0.4">
      <c r="A11" s="2" t="s">
        <v>8</v>
      </c>
      <c r="B11" s="2" t="s">
        <v>24</v>
      </c>
      <c r="C11" s="3">
        <v>38596</v>
      </c>
      <c r="D11" s="14">
        <v>7000</v>
      </c>
      <c r="E11" s="4">
        <f t="shared" si="1"/>
        <v>1050</v>
      </c>
      <c r="F11" s="4">
        <v>0</v>
      </c>
      <c r="G11" s="17"/>
      <c r="H11" s="4">
        <v>0</v>
      </c>
      <c r="I11" s="4"/>
      <c r="J11" s="5">
        <f t="shared" si="2"/>
        <v>8050</v>
      </c>
      <c r="K11" s="14">
        <f t="shared" si="5"/>
        <v>7450</v>
      </c>
      <c r="L11" s="4">
        <f t="shared" si="3"/>
        <v>1117.5</v>
      </c>
      <c r="M11" s="23"/>
      <c r="N11" s="4"/>
      <c r="O11" s="4"/>
      <c r="P11" s="17"/>
      <c r="Q11" s="4">
        <v>0</v>
      </c>
      <c r="R11" s="4"/>
      <c r="S11" s="6">
        <f t="shared" si="4"/>
        <v>8567.5</v>
      </c>
      <c r="T11" s="7">
        <f t="shared" si="6"/>
        <v>517.5</v>
      </c>
      <c r="U11" s="15">
        <f t="shared" si="0"/>
        <v>6.4285714285714279E-2</v>
      </c>
      <c r="V11" s="4">
        <v>350</v>
      </c>
      <c r="W11" s="4">
        <v>0</v>
      </c>
      <c r="X11" s="4">
        <v>300</v>
      </c>
      <c r="Y11" s="4">
        <v>800</v>
      </c>
      <c r="Z11" s="4">
        <v>450</v>
      </c>
      <c r="AA11" s="19">
        <v>500</v>
      </c>
      <c r="AB11" s="21">
        <v>450</v>
      </c>
    </row>
    <row r="12" spans="1:28" s="55" customFormat="1" ht="14.25" x14ac:dyDescent="0.45">
      <c r="A12" s="43" t="s">
        <v>9</v>
      </c>
      <c r="B12" s="43" t="s">
        <v>25</v>
      </c>
      <c r="C12" s="44">
        <v>42144</v>
      </c>
      <c r="D12" s="45">
        <v>6350</v>
      </c>
      <c r="E12" s="46">
        <f t="shared" si="1"/>
        <v>952.5</v>
      </c>
      <c r="F12" s="46">
        <v>0</v>
      </c>
      <c r="G12" s="47">
        <v>380</v>
      </c>
      <c r="H12" s="46">
        <v>0</v>
      </c>
      <c r="I12" s="46"/>
      <c r="J12" s="48">
        <f t="shared" si="2"/>
        <v>7682.5</v>
      </c>
      <c r="K12" s="45">
        <f t="shared" si="5"/>
        <v>6550</v>
      </c>
      <c r="L12" s="46">
        <f t="shared" si="3"/>
        <v>982.5</v>
      </c>
      <c r="M12" s="49"/>
      <c r="N12" s="46">
        <v>700</v>
      </c>
      <c r="O12" s="46"/>
      <c r="P12" s="47">
        <v>380</v>
      </c>
      <c r="Q12" s="46">
        <v>0</v>
      </c>
      <c r="R12" s="46"/>
      <c r="S12" s="50">
        <f t="shared" si="4"/>
        <v>8612.5</v>
      </c>
      <c r="T12" s="51">
        <f t="shared" si="6"/>
        <v>930</v>
      </c>
      <c r="U12" s="52">
        <f t="shared" si="0"/>
        <v>0.12105434428896844</v>
      </c>
      <c r="V12" s="46">
        <v>400</v>
      </c>
      <c r="W12" s="46">
        <v>0</v>
      </c>
      <c r="X12" s="46">
        <v>300</v>
      </c>
      <c r="Y12" s="46">
        <v>900</v>
      </c>
      <c r="Z12" s="46">
        <v>450</v>
      </c>
      <c r="AA12" s="53">
        <v>450</v>
      </c>
      <c r="AB12" s="54">
        <v>200</v>
      </c>
    </row>
    <row r="13" spans="1:28" s="25" customFormat="1" ht="14.25" x14ac:dyDescent="0.45">
      <c r="D13" s="8">
        <f>SUM(D2:D12)</f>
        <v>77200</v>
      </c>
      <c r="E13" s="8">
        <f>SUM(E2:E12)</f>
        <v>11580</v>
      </c>
      <c r="F13" s="8">
        <f>SUM(F2:F12)</f>
        <v>10440</v>
      </c>
      <c r="G13" s="27">
        <f>SUM(G2:G12)</f>
        <v>1900</v>
      </c>
      <c r="I13" s="8">
        <f>SUM(I5:I12)</f>
        <v>4350.0000000000009</v>
      </c>
      <c r="J13" s="11">
        <f>SUM(J2:J12)</f>
        <v>109070</v>
      </c>
      <c r="K13" s="8">
        <f>SUM(K2:K12)</f>
        <v>74450</v>
      </c>
      <c r="L13" s="8">
        <f>SUM(L2:L12)</f>
        <v>11167.5</v>
      </c>
      <c r="M13" s="8"/>
      <c r="N13" s="8">
        <f t="shared" ref="N13" si="9">SUM(N2:N12)</f>
        <v>12004.9895</v>
      </c>
      <c r="O13" s="8"/>
      <c r="P13" s="27">
        <f>SUM(P2:P12)</f>
        <v>1520</v>
      </c>
      <c r="R13" s="8">
        <f>SUM(R5:R12)</f>
        <v>4666.666666666667</v>
      </c>
      <c r="S13" s="8">
        <f>SUM(S2:S12)</f>
        <v>108809.15616666667</v>
      </c>
      <c r="T13" s="8">
        <f>SUM(T2:T12)</f>
        <v>7651.6561666666657</v>
      </c>
      <c r="U13" s="28">
        <f t="shared" si="0"/>
        <v>-2.3915268482014307E-3</v>
      </c>
      <c r="V13" s="8">
        <v>5300</v>
      </c>
      <c r="W13" s="8">
        <f t="shared" ref="W13:AB13" si="10">SUM(W2:W12)</f>
        <v>500</v>
      </c>
      <c r="X13" s="8">
        <f t="shared" si="10"/>
        <v>4000</v>
      </c>
      <c r="Y13" s="8">
        <f t="shared" si="10"/>
        <v>9200</v>
      </c>
      <c r="Z13" s="8">
        <f t="shared" si="10"/>
        <v>4850</v>
      </c>
      <c r="AA13" s="20">
        <f t="shared" si="10"/>
        <v>4950</v>
      </c>
      <c r="AB13" s="22">
        <f t="shared" si="10"/>
        <v>3800</v>
      </c>
    </row>
    <row r="15" spans="1:28" x14ac:dyDescent="0.3">
      <c r="B15" s="2"/>
      <c r="C15" s="9"/>
      <c r="J15" s="26">
        <f>J13/11</f>
        <v>9915.454545454546</v>
      </c>
      <c r="K15" s="10">
        <f>K13/10</f>
        <v>7445</v>
      </c>
      <c r="S15" s="10">
        <f>S13/10</f>
        <v>10880.915616666667</v>
      </c>
      <c r="T15" s="10">
        <f>T13/10</f>
        <v>765.16561666666655</v>
      </c>
      <c r="V15" t="s">
        <v>27</v>
      </c>
    </row>
    <row r="17" spans="10:21" ht="14.25" x14ac:dyDescent="0.45">
      <c r="T17" s="12">
        <f>T13*12</f>
        <v>91819.873999999982</v>
      </c>
      <c r="U17" s="13"/>
    </row>
    <row r="18" spans="10:21" ht="14.25" x14ac:dyDescent="0.45">
      <c r="T18" s="8">
        <v>90000</v>
      </c>
    </row>
    <row r="20" spans="10:21" x14ac:dyDescent="0.3">
      <c r="S20" s="18">
        <v>7768</v>
      </c>
      <c r="T20" s="16" t="s">
        <v>38</v>
      </c>
    </row>
    <row r="21" spans="10:21" x14ac:dyDescent="0.3">
      <c r="S21" s="18">
        <v>8316</v>
      </c>
      <c r="T21" s="16" t="s">
        <v>39</v>
      </c>
    </row>
    <row r="23" spans="10:21" ht="14.25" x14ac:dyDescent="0.45">
      <c r="J23" s="11">
        <f>J13</f>
        <v>109070</v>
      </c>
      <c r="S23" s="10">
        <f>S13</f>
        <v>108809.15616666667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6" sqref="C6"/>
    </sheetView>
  </sheetViews>
  <sheetFormatPr defaultRowHeight="14.4" x14ac:dyDescent="0.3"/>
  <cols>
    <col min="1" max="1" width="18.88671875" customWidth="1"/>
    <col min="2" max="3" width="9.21875" customWidth="1"/>
    <col min="5" max="5" width="9.109375" customWidth="1"/>
    <col min="6" max="6" width="9.5546875" customWidth="1"/>
  </cols>
  <sheetData>
    <row r="1" spans="1:6" s="25" customFormat="1" x14ac:dyDescent="0.45">
      <c r="A1" s="13" t="s">
        <v>44</v>
      </c>
      <c r="B1" s="25" t="s">
        <v>49</v>
      </c>
      <c r="C1" s="25" t="s">
        <v>50</v>
      </c>
      <c r="D1" s="25" t="s">
        <v>51</v>
      </c>
      <c r="E1" s="25" t="s">
        <v>56</v>
      </c>
      <c r="F1" s="25" t="s">
        <v>57</v>
      </c>
    </row>
    <row r="2" spans="1:6" x14ac:dyDescent="0.45">
      <c r="A2" s="24" t="s">
        <v>52</v>
      </c>
      <c r="B2">
        <v>1050</v>
      </c>
      <c r="C2">
        <v>1050</v>
      </c>
      <c r="D2">
        <v>1400</v>
      </c>
      <c r="E2">
        <v>1400</v>
      </c>
      <c r="F2">
        <v>1400</v>
      </c>
    </row>
    <row r="3" spans="1:6" x14ac:dyDescent="0.45">
      <c r="A3" s="24" t="s">
        <v>53</v>
      </c>
      <c r="B3">
        <v>1050</v>
      </c>
      <c r="C3">
        <v>1050</v>
      </c>
      <c r="D3">
        <v>700</v>
      </c>
      <c r="E3">
        <v>1050</v>
      </c>
      <c r="F3">
        <v>700</v>
      </c>
    </row>
    <row r="4" spans="1:6" x14ac:dyDescent="0.45">
      <c r="A4" s="24" t="s">
        <v>54</v>
      </c>
      <c r="B4">
        <v>1050</v>
      </c>
      <c r="C4">
        <v>700</v>
      </c>
      <c r="D4">
        <v>700</v>
      </c>
      <c r="E4">
        <v>0</v>
      </c>
      <c r="F4">
        <v>0</v>
      </c>
    </row>
    <row r="5" spans="1:6" s="25" customFormat="1" x14ac:dyDescent="0.45">
      <c r="A5" s="25" t="s">
        <v>45</v>
      </c>
      <c r="B5" s="25">
        <f>SUM(B2:B4)</f>
        <v>3150</v>
      </c>
      <c r="C5" s="25">
        <f>SUM(C2:C4)</f>
        <v>2800</v>
      </c>
      <c r="D5" s="25">
        <f>SUM(D2:D4)</f>
        <v>2800</v>
      </c>
      <c r="E5" s="25">
        <f>SUM(E2:E4)</f>
        <v>2450</v>
      </c>
      <c r="F5" s="25">
        <f>SUM(F2:F4)</f>
        <v>2100</v>
      </c>
    </row>
    <row r="7" spans="1:6" x14ac:dyDescent="0.45">
      <c r="B7" t="s">
        <v>55</v>
      </c>
    </row>
    <row r="8" spans="1:6" x14ac:dyDescent="0.45">
      <c r="A8" s="24" t="s">
        <v>46</v>
      </c>
      <c r="B8">
        <v>1400</v>
      </c>
    </row>
    <row r="9" spans="1:6" x14ac:dyDescent="0.45">
      <c r="A9" s="24" t="s">
        <v>47</v>
      </c>
      <c r="B9">
        <v>1050</v>
      </c>
    </row>
    <row r="10" spans="1:6" x14ac:dyDescent="0.45">
      <c r="A10" s="24" t="s">
        <v>48</v>
      </c>
      <c r="B10">
        <v>700</v>
      </c>
    </row>
    <row r="11" spans="1:6" x14ac:dyDescent="0.45">
      <c r="B11" s="25">
        <f>SUM(B8:B10)</f>
        <v>3150</v>
      </c>
      <c r="C1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zoomScale="110" zoomScaleNormal="110" workbookViewId="0">
      <pane xSplit="1" topLeftCell="B1" activePane="topRight" state="frozen"/>
      <selection pane="topRight" activeCell="B18" sqref="B18"/>
    </sheetView>
  </sheetViews>
  <sheetFormatPr defaultRowHeight="14.4" x14ac:dyDescent="0.3"/>
  <cols>
    <col min="1" max="1" width="18.109375" customWidth="1"/>
    <col min="2" max="2" width="16.21875" customWidth="1"/>
    <col min="3" max="3" width="15.88671875" customWidth="1"/>
    <col min="4" max="4" width="44.44140625" customWidth="1"/>
  </cols>
  <sheetData>
    <row r="1" spans="1:4" s="68" customFormat="1" ht="31.2" customHeight="1" x14ac:dyDescent="0.3">
      <c r="A1" s="73" t="s">
        <v>59</v>
      </c>
      <c r="B1" s="73"/>
      <c r="C1" s="73"/>
      <c r="D1" s="73"/>
    </row>
    <row r="2" spans="1:4" s="66" customFormat="1" ht="28.2" customHeight="1" x14ac:dyDescent="0.3">
      <c r="A2" s="66" t="s">
        <v>11</v>
      </c>
      <c r="B2" s="67" t="s">
        <v>60</v>
      </c>
      <c r="C2" s="66" t="s">
        <v>61</v>
      </c>
      <c r="D2" s="66" t="s">
        <v>62</v>
      </c>
    </row>
    <row r="3" spans="1:4" s="29" customFormat="1" ht="13.8" x14ac:dyDescent="0.3">
      <c r="A3" s="29" t="s">
        <v>4</v>
      </c>
      <c r="B3" s="40">
        <v>200</v>
      </c>
      <c r="C3" s="69">
        <v>8500</v>
      </c>
      <c r="D3" s="29" t="s">
        <v>63</v>
      </c>
    </row>
    <row r="4" spans="1:4" s="64" customFormat="1" ht="13.8" x14ac:dyDescent="0.3">
      <c r="A4" s="64" t="s">
        <v>5</v>
      </c>
      <c r="B4" s="65">
        <v>200</v>
      </c>
      <c r="C4" s="70">
        <v>6750</v>
      </c>
      <c r="D4" s="64" t="s">
        <v>63</v>
      </c>
    </row>
    <row r="5" spans="1:4" s="43" customFormat="1" ht="13.8" x14ac:dyDescent="0.3">
      <c r="A5" s="43" t="s">
        <v>9</v>
      </c>
      <c r="B5" s="54">
        <v>200</v>
      </c>
      <c r="C5" s="71">
        <v>6550</v>
      </c>
      <c r="D5" s="43" t="s">
        <v>63</v>
      </c>
    </row>
    <row r="6" spans="1:4" s="64" customFormat="1" ht="13.8" x14ac:dyDescent="0.3">
      <c r="A6" s="64" t="s">
        <v>0</v>
      </c>
      <c r="B6" s="65">
        <v>300</v>
      </c>
      <c r="C6" s="70">
        <v>7500</v>
      </c>
      <c r="D6" s="64" t="s">
        <v>64</v>
      </c>
    </row>
    <row r="7" spans="1:4" s="64" customFormat="1" ht="13.8" x14ac:dyDescent="0.3">
      <c r="A7" s="64" t="s">
        <v>1</v>
      </c>
      <c r="B7" s="65">
        <v>400</v>
      </c>
      <c r="C7" s="70">
        <v>6800</v>
      </c>
      <c r="D7" s="64" t="s">
        <v>64</v>
      </c>
    </row>
    <row r="8" spans="1:4" s="64" customFormat="1" ht="13.8" x14ac:dyDescent="0.3">
      <c r="A8" s="64" t="s">
        <v>3</v>
      </c>
      <c r="B8" s="65">
        <v>400</v>
      </c>
      <c r="C8" s="70">
        <v>6800</v>
      </c>
      <c r="D8" s="64" t="s">
        <v>64</v>
      </c>
    </row>
    <row r="9" spans="1:4" s="43" customFormat="1" ht="13.2" customHeight="1" x14ac:dyDescent="0.3">
      <c r="A9" s="43" t="s">
        <v>2</v>
      </c>
      <c r="B9" s="54">
        <v>700</v>
      </c>
      <c r="C9" s="71">
        <v>6800</v>
      </c>
      <c r="D9" s="43" t="s">
        <v>64</v>
      </c>
    </row>
    <row r="10" spans="1:4" s="64" customFormat="1" ht="13.8" x14ac:dyDescent="0.3">
      <c r="A10" s="64" t="s">
        <v>10</v>
      </c>
      <c r="B10" s="65">
        <v>500</v>
      </c>
      <c r="C10" s="70">
        <v>10500</v>
      </c>
    </row>
    <row r="11" spans="1:4" s="64" customFormat="1" ht="13.8" x14ac:dyDescent="0.3">
      <c r="A11" s="64" t="s">
        <v>7</v>
      </c>
      <c r="B11" s="65">
        <v>450</v>
      </c>
      <c r="C11" s="70">
        <v>6800</v>
      </c>
    </row>
    <row r="12" spans="1:4" s="43" customFormat="1" ht="13.8" x14ac:dyDescent="0.3">
      <c r="A12" s="43" t="s">
        <v>8</v>
      </c>
      <c r="B12" s="54">
        <v>450</v>
      </c>
      <c r="C12" s="71">
        <v>7450</v>
      </c>
    </row>
    <row r="17" ht="13.8" customHeight="1" x14ac:dyDescent="0.3"/>
  </sheetData>
  <mergeCells count="1">
    <mergeCell ref="A1:D1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Firma</vt:lpstr>
      <vt:lpstr>BOK symulacja premii</vt:lpstr>
      <vt:lpstr>KADRY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2021-01-14T09:01:29Z</cp:lastPrinted>
  <dcterms:created xsi:type="dcterms:W3CDTF">2016-12-05T10:09:36Z</dcterms:created>
  <dcterms:modified xsi:type="dcterms:W3CDTF">2025-05-07T11:30:13Z</dcterms:modified>
</cp:coreProperties>
</file>