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U:\Moje dokumenty\Basia\PITy\"/>
    </mc:Choice>
  </mc:AlternateContent>
  <xr:revisionPtr revIDLastSave="0" documentId="13_ncr:1_{90D6EF8F-63A6-403D-9FBF-B8CF13ED813B}" xr6:coauthVersionLast="47" xr6:coauthVersionMax="47" xr10:uidLastSave="{00000000-0000-0000-0000-000000000000}"/>
  <bookViews>
    <workbookView xWindow="-108" yWindow="-108" windowWidth="23256" windowHeight="12456" firstSheet="8" activeTab="11" xr2:uid="{00000000-000D-0000-FFFF-FFFF00000000}"/>
  </bookViews>
  <sheets>
    <sheet name="J.Obłaza PITza2014" sheetId="1" r:id="rId1"/>
    <sheet name="J.Obłaza PITza2015" sheetId="4" r:id="rId2"/>
    <sheet name="J.Obłaza PITza2018" sheetId="5" r:id="rId3"/>
    <sheet name="J.Obłaza PITza2019" sheetId="7" r:id="rId4"/>
    <sheet name="J.Obłaza PITza2020" sheetId="8" r:id="rId5"/>
    <sheet name="MO PIT-28 ZA 2020" sheetId="9" r:id="rId6"/>
    <sheet name="Arkusz1" sheetId="10" r:id="rId7"/>
    <sheet name="Arkusz2" sheetId="11" r:id="rId8"/>
    <sheet name="J.Obłaza PITza2021" sheetId="13" r:id="rId9"/>
    <sheet name="J.Obłaza PITza2022" sheetId="15" r:id="rId10"/>
    <sheet name="MO PIT-28 ZA 2022" sheetId="17" r:id="rId11"/>
    <sheet name="J.Obłaza PITza2024" sheetId="18" r:id="rId12"/>
    <sheet name="J.Obłaza PITza2025" sheetId="19" r:id="rId13"/>
  </sheets>
  <definedNames>
    <definedName name="_xlnm.Print_Area" localSheetId="7">Arkusz2!$A$1:$F$36</definedName>
  </definedNames>
  <calcPr calcId="191029"/>
</workbook>
</file>

<file path=xl/calcChain.xml><?xml version="1.0" encoding="utf-8"?>
<calcChain xmlns="http://schemas.openxmlformats.org/spreadsheetml/2006/main">
  <c r="F11" i="18" l="1"/>
  <c r="E13" i="19"/>
  <c r="B10" i="19"/>
  <c r="C9" i="19"/>
  <c r="B9" i="19"/>
  <c r="D5" i="19"/>
  <c r="E5" i="19" s="1"/>
  <c r="D4" i="19"/>
  <c r="E4" i="19" s="1"/>
  <c r="D3" i="19"/>
  <c r="E3" i="19" s="1"/>
  <c r="C9" i="18"/>
  <c r="E9" i="18"/>
  <c r="B9" i="18"/>
  <c r="E6" i="18"/>
  <c r="D6" i="18"/>
  <c r="B6" i="18"/>
  <c r="B10" i="18"/>
  <c r="D7" i="18"/>
  <c r="E7" i="18" s="1"/>
  <c r="D5" i="18"/>
  <c r="E5" i="18" s="1"/>
  <c r="D4" i="18"/>
  <c r="E4" i="18" s="1"/>
  <c r="D3" i="18"/>
  <c r="E3" i="18" s="1"/>
  <c r="B13" i="17"/>
  <c r="C13" i="17" s="1"/>
  <c r="B10" i="17"/>
  <c r="C10" i="17" s="1"/>
  <c r="D15" i="17"/>
  <c r="C12" i="17"/>
  <c r="C11" i="17"/>
  <c r="C9" i="17"/>
  <c r="C8" i="17"/>
  <c r="C7" i="17"/>
  <c r="C6" i="17"/>
  <c r="C5" i="17"/>
  <c r="C4" i="17"/>
  <c r="C3" i="17"/>
  <c r="C2" i="17"/>
  <c r="D5" i="15"/>
  <c r="E5" i="15" s="1"/>
  <c r="B8" i="15"/>
  <c r="C8" i="15"/>
  <c r="D6" i="15"/>
  <c r="E6" i="15" s="1"/>
  <c r="D4" i="15"/>
  <c r="E4" i="15" s="1"/>
  <c r="D3" i="15"/>
  <c r="E3" i="15" s="1"/>
  <c r="B7" i="13"/>
  <c r="D5" i="13"/>
  <c r="E5" i="13" s="1"/>
  <c r="D4" i="13"/>
  <c r="E4" i="13" s="1"/>
  <c r="C7" i="13"/>
  <c r="D3" i="13"/>
  <c r="E3" i="13" s="1"/>
  <c r="E18" i="11"/>
  <c r="D36" i="11"/>
  <c r="E36" i="11"/>
  <c r="F36" i="11"/>
  <c r="F18" i="11"/>
  <c r="E9" i="19" l="1"/>
  <c r="B15" i="17"/>
  <c r="C15" i="17"/>
  <c r="B9" i="15"/>
  <c r="E8" i="15"/>
  <c r="B8" i="13"/>
  <c r="E7" i="13"/>
  <c r="D18" i="11"/>
  <c r="D15" i="9" l="1"/>
  <c r="C3" i="9"/>
  <c r="C4" i="9"/>
  <c r="C15" i="9" s="1"/>
  <c r="C5" i="9"/>
  <c r="C6" i="9"/>
  <c r="C7" i="9"/>
  <c r="C8" i="9"/>
  <c r="C9" i="9"/>
  <c r="C10" i="9"/>
  <c r="C11" i="9"/>
  <c r="C12" i="9"/>
  <c r="C13" i="9"/>
  <c r="C2" i="9"/>
  <c r="B15" i="9"/>
  <c r="E6" i="8"/>
  <c r="B10" i="8"/>
  <c r="C9" i="8"/>
  <c r="B9" i="8"/>
  <c r="D6" i="8"/>
  <c r="D4" i="8"/>
  <c r="E4" i="8" s="1"/>
  <c r="E5" i="8"/>
  <c r="D3" i="8"/>
  <c r="E3" i="8" s="1"/>
  <c r="E9" i="8" s="1"/>
  <c r="D9" i="7"/>
  <c r="E9" i="7" s="1"/>
  <c r="D8" i="7"/>
  <c r="E8" i="7" s="1"/>
  <c r="E5" i="7"/>
  <c r="D7" i="7"/>
  <c r="E7" i="7" s="1"/>
  <c r="D6" i="7"/>
  <c r="E6" i="7" s="1"/>
  <c r="D5" i="7"/>
  <c r="D4" i="7"/>
  <c r="E4" i="7" s="1"/>
  <c r="D3" i="7"/>
  <c r="E3" i="7" s="1"/>
  <c r="C13" i="5"/>
  <c r="C9" i="5"/>
  <c r="C8" i="5"/>
  <c r="D8" i="5" s="1"/>
  <c r="C4" i="5"/>
  <c r="D4" i="5" s="1"/>
  <c r="B11" i="5"/>
  <c r="C10" i="5" s="1"/>
  <c r="D10" i="5" s="1"/>
  <c r="D13" i="5"/>
  <c r="C7" i="5"/>
  <c r="D7" i="5" s="1"/>
  <c r="C3" i="5"/>
  <c r="D3" i="5" s="1"/>
  <c r="C14" i="4"/>
  <c r="D14" i="4" s="1"/>
  <c r="C13" i="4"/>
  <c r="D13" i="4" s="1"/>
  <c r="C11" i="4"/>
  <c r="D11" i="4" s="1"/>
  <c r="C8" i="4"/>
  <c r="D8" i="4" s="1"/>
  <c r="C7" i="4"/>
  <c r="D7" i="4" s="1"/>
  <c r="C6" i="4"/>
  <c r="D6" i="4" s="1"/>
  <c r="C4" i="4"/>
  <c r="D4" i="4" s="1"/>
  <c r="C3" i="4"/>
  <c r="D3" i="4" s="1"/>
  <c r="D15" i="1"/>
  <c r="D14" i="1"/>
  <c r="D9" i="1"/>
  <c r="C15" i="1"/>
  <c r="C14" i="1"/>
  <c r="C12" i="1"/>
  <c r="D12" i="1" s="1"/>
  <c r="C9" i="1"/>
  <c r="C8" i="1"/>
  <c r="D8" i="1" s="1"/>
  <c r="C7" i="1"/>
  <c r="D7" i="1" s="1"/>
  <c r="C6" i="1"/>
  <c r="D6" i="1" s="1"/>
  <c r="C4" i="1"/>
  <c r="D4" i="1" s="1"/>
  <c r="C3" i="1"/>
  <c r="D3" i="1" s="1"/>
  <c r="E12" i="7" l="1"/>
  <c r="D16" i="5"/>
  <c r="D17" i="1"/>
  <c r="D16" i="4"/>
</calcChain>
</file>

<file path=xl/sharedStrings.xml><?xml version="1.0" encoding="utf-8"?>
<sst xmlns="http://schemas.openxmlformats.org/spreadsheetml/2006/main" count="824" uniqueCount="134">
  <si>
    <t>data</t>
  </si>
  <si>
    <t>kwota</t>
  </si>
  <si>
    <t>nadwyżka</t>
  </si>
  <si>
    <t>suma m-sc</t>
  </si>
  <si>
    <t>Razem</t>
  </si>
  <si>
    <t>wyłączenia</t>
  </si>
  <si>
    <t>STYCZEŃ</t>
  </si>
  <si>
    <t>LUTY</t>
  </si>
  <si>
    <t>MARZEC</t>
  </si>
  <si>
    <t>PRZYCHÓD</t>
  </si>
  <si>
    <t>WPŁATA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</si>
  <si>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</si>
  <si>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</si>
  <si>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</si>
  <si>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</si>
  <si>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</si>
  <si>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</si>
  <si>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</si>
  <si>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</si>
  <si>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</si>
  <si>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WS</t>
  </si>
  <si>
    <t>K</t>
  </si>
  <si>
    <t>T</t>
  </si>
  <si>
    <t>Data</t>
  </si>
  <si>
    <t>Nazwa</t>
  </si>
  <si>
    <t>Tytułem</t>
  </si>
  <si>
    <t>Dowód</t>
  </si>
  <si>
    <t>Wpłata w PLN</t>
  </si>
  <si>
    <t>Wypłata w PLN</t>
  </si>
  <si>
    <t>Wypłata w walucie</t>
  </si>
  <si>
    <t>Wpłata w walucie</t>
  </si>
  <si>
    <t>Waluta</t>
  </si>
  <si>
    <t>FW</t>
  </si>
  <si>
    <t>Nie</t>
  </si>
  <si>
    <t>NPK - nie podlega księgowaniu</t>
  </si>
  <si>
    <t>Wypłata</t>
  </si>
  <si>
    <t>Małopolski Urząd Skarbowy</t>
  </si>
  <si>
    <t>CIT-10Z za 02-2020 EK</t>
  </si>
  <si>
    <t>PLN</t>
  </si>
  <si>
    <t>(brak)</t>
  </si>
  <si>
    <t>Urząd Marszałkowski Województwa Małopolskiego</t>
  </si>
  <si>
    <t>Opłata za publiczne kampanie edukacyjne 2015, 2016, 2017</t>
  </si>
  <si>
    <t>Opłata produktowa - opakowania 2015, 2016, 2017</t>
  </si>
  <si>
    <t>Urząd Skarbowy Kraków-Podgórze</t>
  </si>
  <si>
    <t>PIT-4 za 08-2020 EK</t>
  </si>
  <si>
    <t>PIT-4 za 09-2020 EK</t>
  </si>
  <si>
    <t>VAT-7 za 08-2020 EK</t>
  </si>
  <si>
    <t>PIT-4 za 07-2020 EK</t>
  </si>
  <si>
    <t>VAT-7 za 07-2020 EK</t>
  </si>
  <si>
    <t>PIT-4 za 05-2020 EK</t>
  </si>
  <si>
    <t>VAT-7 za 05-2020 EK</t>
  </si>
  <si>
    <t>PIT-4 za 06-2020 EK</t>
  </si>
  <si>
    <t>VAT-7 za 06-2020 EK</t>
  </si>
  <si>
    <t>PIT-4 za 01-2020 EK</t>
  </si>
  <si>
    <t>VAT-7 za 01-2020 EK</t>
  </si>
  <si>
    <t>PIT-4 za 12-2019 EK</t>
  </si>
  <si>
    <t>VAT-7 za 12-2019 EK</t>
  </si>
  <si>
    <t>PIT-4 za 02-2020 EK</t>
  </si>
  <si>
    <t>VAT-7 za 02-2020 EK</t>
  </si>
  <si>
    <t>PIT-4 za 03-2020 EK</t>
  </si>
  <si>
    <t>VAT-7 za 03-2020 EK</t>
  </si>
  <si>
    <t>PIT-4 za 04-2020 EK</t>
  </si>
  <si>
    <t>VAT-7 za 04-2020 EK</t>
  </si>
  <si>
    <t>VAT-7 za 09-2020 EK</t>
  </si>
  <si>
    <t>PIT-4 za 10-2020 EK</t>
  </si>
  <si>
    <t>VAT-7 za 10-2020 EK</t>
  </si>
  <si>
    <t>PIT-4 za 11-2020 EK</t>
  </si>
  <si>
    <t>VAT-7 za 11-2020 EK</t>
  </si>
  <si>
    <t>Urząd Skarbowy w Wieliczce</t>
  </si>
  <si>
    <t>PIT-5L za 11-2020 KO</t>
  </si>
  <si>
    <t>PIT-5L za 11-2020 MO</t>
  </si>
  <si>
    <t>PIT-5L za 10-2020 KO</t>
  </si>
  <si>
    <t>PIT-5L za 10-2020 MO</t>
  </si>
  <si>
    <t>PIT-5L za 09-2020 KO</t>
  </si>
  <si>
    <t>PIT-5L za 09-2020 MO</t>
  </si>
  <si>
    <t>PIT-5L za 02-2020 KO</t>
  </si>
  <si>
    <t>PIT-5L za 02-2020 MO</t>
  </si>
  <si>
    <t>PIT-5L za 03-2020 KO</t>
  </si>
  <si>
    <t>PIT-5L za 03-2020 MO</t>
  </si>
  <si>
    <t>PIT-5L za 12-2019 KO</t>
  </si>
  <si>
    <t>PIT-5L za 12-2019 MO</t>
  </si>
  <si>
    <t>PIT-5L za 01-2020 KO</t>
  </si>
  <si>
    <t>PIT-5L za 01-2020 MO</t>
  </si>
  <si>
    <t>PIT-5L za 06-2020 KO</t>
  </si>
  <si>
    <t>PIT-5L za 06-2020 MO</t>
  </si>
  <si>
    <t>PIT-5L za 07-2020 KO</t>
  </si>
  <si>
    <t>PIT-5L za 07-2020 MO</t>
  </si>
  <si>
    <t>PIT-5L za 04-2020 KO</t>
  </si>
  <si>
    <t>PIT-5L za 04-2020 MO</t>
  </si>
  <si>
    <t>PIT-5L za 05-2020 KO</t>
  </si>
  <si>
    <t>PIT-5L za 05-2020 MO</t>
  </si>
  <si>
    <t>PIT-5L za 08-2020 KO</t>
  </si>
  <si>
    <t>PIT-5L za 08-2020 MO</t>
  </si>
  <si>
    <t>Zakład Ubezpieczeń Społecznych</t>
  </si>
  <si>
    <t>Składki do ZUS za 10-2020 EK</t>
  </si>
  <si>
    <t>Składki do ZUS za 09-2020 MO</t>
  </si>
  <si>
    <t>Składki do ZUS za 09-2020 KO</t>
  </si>
  <si>
    <t>Składki do ZUS za 08-2020 KO</t>
  </si>
  <si>
    <t>Składki do ZUS za 08-2020 MO</t>
  </si>
  <si>
    <t>Składki do ZUS za 09-2020 EK</t>
  </si>
  <si>
    <t>Składki do ZUS za 06-2020 EK</t>
  </si>
  <si>
    <t>Składki do ZUS za 06-2020 MO</t>
  </si>
  <si>
    <t>Składki do ZUS za 06-2020 KO</t>
  </si>
  <si>
    <t>Składki do ZUS za 07-2020 EK</t>
  </si>
  <si>
    <t>Składki do ZUS za 07-2020 MO</t>
  </si>
  <si>
    <t>Składki do ZUS za 07-2020 KO</t>
  </si>
  <si>
    <t>Składki do ZUSza 08-2020 EK</t>
  </si>
  <si>
    <t>Składki do ZUS za 02-2020 KO</t>
  </si>
  <si>
    <t>Składki do ZUS za 02-2020 MO</t>
  </si>
  <si>
    <t>Składki do ZUS za 03-2020 EK</t>
  </si>
  <si>
    <t>Składki do ZUS za 12/2019 KO</t>
  </si>
  <si>
    <t>Składki do ZUS za 12/2019 MO</t>
  </si>
  <si>
    <t>Składki do ZUS za 01/2020 EK</t>
  </si>
  <si>
    <t>Składki do ZUS za 02-2020 EK</t>
  </si>
  <si>
    <t>Składki do ZUS za 01-2020 MO</t>
  </si>
  <si>
    <t>Składki do ZUS za 01-2020 KO</t>
  </si>
  <si>
    <t>Składki do ZUS za 03-2020 KO</t>
  </si>
  <si>
    <t>Składki do ZUS za 03-2020 MO</t>
  </si>
  <si>
    <t>Składki do ZUS za 04-2020 EK</t>
  </si>
  <si>
    <t>Składki do ZUS za 05-2020 KO</t>
  </si>
  <si>
    <t>Składki do ZUS za 05-2020 MO</t>
  </si>
  <si>
    <t>Składki do ZUS za 05-2020 EK</t>
  </si>
  <si>
    <t>Składki do ZUS za 04-2020 MO</t>
  </si>
  <si>
    <t>Składki do ZUS za 04-2020 KO</t>
  </si>
  <si>
    <t>Składki do ZUS za 10-2020 KO</t>
  </si>
  <si>
    <t>Składki do ZUS za 10-2020 MO</t>
  </si>
  <si>
    <t>Składki do ZUS za11-2020 EK</t>
  </si>
  <si>
    <t>Składki do ZUS za 12-2020 EK</t>
  </si>
  <si>
    <t>Składki do ZUS za 11-2020 MO</t>
  </si>
  <si>
    <t>Składki do ZUS za 11-2020 KO</t>
  </si>
  <si>
    <t>odsetki</t>
  </si>
  <si>
    <t>PIT-5L za 12-2020 KO</t>
  </si>
  <si>
    <t>sprzęt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</si>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</sst>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#,##0.00\ &quot;zł&quot;"/>
    <numFmt numFmtId="166" formatCode="_-* #,##0\ _z_ł_-;\-* #,##0\ _z_ł_-;_-* &quot;-&quot;??\ _z_ł_-;_-@_-"/>
  </numFmts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165" fontId="0" fillId="0" borderId="0" xfId="0" applyNumberFormat="1"/>
    <xf numFmtId="165" fontId="0" fillId="0" borderId="0" xfId="0" applyNumberFormat="1" applyAlignment="1">
      <alignment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/>
    <xf numFmtId="165" fontId="0" fillId="0" borderId="0" xfId="0" applyNumberFormat="1" applyAlignment="1">
      <alignment horizontal="center" vertical="center"/>
    </xf>
    <xf numFmtId="10" fontId="0" fillId="0" borderId="0" xfId="0" applyNumberFormat="1"/>
    <xf numFmtId="166" fontId="0" fillId="0" borderId="0" xfId="1" applyNumberFormat="1" applyFont="1"/>
    <xf numFmtId="165" fontId="0" fillId="0" borderId="0" xfId="0" applyNumberFormat="1" applyAlignment="1">
      <alignment vertical="center"/>
    </xf>
    <xf numFmtId="165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F17"/>
  <sheetViews>
    <sheetView workbookViewId="0">
      <selection sqref="A1:D17"/>
    </sheetView>
  </sheetViews>
  <sheetFormatPr defaultRowHeight="13.8"/>
  <cols>
    <col min="1" max="1" width="10.09765625" bestFit="1" customWidth="1"/>
    <col min="2" max="2" width="9" style="2"/>
    <col min="3" max="3" width="10.19921875" style="3" bestFit="1" customWidth="1"/>
    <col min="4" max="4" width="9.8984375" style="2" bestFit="1" customWidth="1"/>
    <col min="6" max="6" width="9.69921875" bestFit="1" customWidth="1"/>
  </cols>
  <sheetData>
    <row r="1" spans="1:6">
      <c r="D1" s="2">
        <v>100</v>
      </c>
    </row>
    <row r="2" spans="1:6">
      <c r="A2" t="s">
        <v>0</v>
      </c>
      <c r="B2" s="2" t="s">
        <v>1</v>
      </c>
      <c r="C2" s="3" t="s">
        <v>3</v>
      </c>
      <c r="D2" s="2" t="s">
        <v>2</v>
      </c>
    </row>
    <row r="3" spans="1:6">
      <c r="A3" s="1">
        <v>41667</v>
      </c>
      <c r="B3" s="2">
        <v>298.58999999999997</v>
      </c>
      <c r="C3" s="3">
        <f>SUM(B3)</f>
        <v>298.58999999999997</v>
      </c>
      <c r="D3" s="2">
        <f>C3-D1</f>
        <v>198.58999999999997</v>
      </c>
    </row>
    <row r="4" spans="1:6">
      <c r="A4" s="1">
        <v>41702</v>
      </c>
      <c r="B4" s="2">
        <v>118.43</v>
      </c>
      <c r="C4" s="9">
        <f>SUM(B4:B5)</f>
        <v>371.57</v>
      </c>
      <c r="D4" s="10">
        <f>C4-D1</f>
        <v>271.57</v>
      </c>
    </row>
    <row r="5" spans="1:6">
      <c r="A5" s="1">
        <v>41712</v>
      </c>
      <c r="B5" s="2">
        <v>253.14</v>
      </c>
      <c r="C5" s="9"/>
      <c r="D5" s="10"/>
    </row>
    <row r="6" spans="1:6">
      <c r="A6" s="1">
        <v>41765</v>
      </c>
      <c r="B6" s="2">
        <v>136.43</v>
      </c>
      <c r="C6" s="3">
        <f>SUM(B6)</f>
        <v>136.43</v>
      </c>
      <c r="D6" s="2">
        <f>C6-$D$1</f>
        <v>36.430000000000007</v>
      </c>
    </row>
    <row r="7" spans="1:6">
      <c r="A7" s="1">
        <v>41799</v>
      </c>
      <c r="B7" s="2">
        <v>239.44</v>
      </c>
      <c r="C7" s="3">
        <f>SUM(B7)</f>
        <v>239.44</v>
      </c>
      <c r="D7" s="2">
        <f t="shared" ref="D7:D8" si="0">C7-$D$1</f>
        <v>139.44</v>
      </c>
    </row>
    <row r="8" spans="1:6">
      <c r="A8" s="1">
        <v>41821</v>
      </c>
      <c r="B8" s="2">
        <v>121.4</v>
      </c>
      <c r="C8" s="3">
        <f>SUM(B8)</f>
        <v>121.4</v>
      </c>
      <c r="D8" s="2">
        <f t="shared" si="0"/>
        <v>21.400000000000006</v>
      </c>
    </row>
    <row r="9" spans="1:6">
      <c r="A9" s="1">
        <v>41852</v>
      </c>
      <c r="B9" s="2">
        <v>97.45</v>
      </c>
      <c r="C9" s="9">
        <f>SUM(B9:B11)</f>
        <v>258.63</v>
      </c>
      <c r="D9" s="10">
        <f>C9-D1</f>
        <v>158.63</v>
      </c>
    </row>
    <row r="10" spans="1:6">
      <c r="A10" s="1">
        <v>41859</v>
      </c>
      <c r="B10" s="2">
        <v>103.58</v>
      </c>
      <c r="C10" s="9"/>
      <c r="D10" s="10"/>
    </row>
    <row r="11" spans="1:6">
      <c r="A11" s="1">
        <v>41867</v>
      </c>
      <c r="B11" s="2">
        <v>57.6</v>
      </c>
      <c r="C11" s="9"/>
      <c r="D11" s="10"/>
    </row>
    <row r="12" spans="1:6">
      <c r="A12" s="1">
        <v>41913</v>
      </c>
      <c r="B12" s="2">
        <v>252.99</v>
      </c>
      <c r="C12" s="9">
        <f>SUM(B12:B13)</f>
        <v>336.84000000000003</v>
      </c>
      <c r="D12" s="10">
        <f>C12-D1</f>
        <v>236.84000000000003</v>
      </c>
      <c r="F12" s="2"/>
    </row>
    <row r="13" spans="1:6">
      <c r="A13" s="1">
        <v>41918</v>
      </c>
      <c r="B13" s="2">
        <v>83.85</v>
      </c>
      <c r="C13" s="9"/>
      <c r="D13" s="10"/>
    </row>
    <row r="14" spans="1:6">
      <c r="A14" s="1">
        <v>41960</v>
      </c>
      <c r="B14" s="2">
        <v>193.7</v>
      </c>
      <c r="C14" s="3">
        <f>SUM(B14)</f>
        <v>193.7</v>
      </c>
      <c r="D14" s="2">
        <f>C14-D1</f>
        <v>93.699999999999989</v>
      </c>
    </row>
    <row r="15" spans="1:6">
      <c r="A15" s="1">
        <v>41984</v>
      </c>
      <c r="B15" s="2">
        <v>178.1</v>
      </c>
      <c r="C15" s="9">
        <f>SUM(B15:B16)</f>
        <v>318.02</v>
      </c>
      <c r="D15" s="10">
        <f>C15-D1</f>
        <v>218.01999999999998</v>
      </c>
    </row>
    <row r="16" spans="1:6">
      <c r="A16" s="1">
        <v>42003</v>
      </c>
      <c r="B16" s="2">
        <v>139.91999999999999</v>
      </c>
      <c r="C16" s="9"/>
      <c r="D16" s="10"/>
    </row>
    <row r="17" spans="3:4">
      <c r="C17" s="4" t="s">
        <v>4</v>
      </c>
      <c r="D17" s="5">
        <f>SUM(D3:D16)</f>
        <v>1374.6200000000001</v>
      </c>
    </row>
  </sheetData>
  <mergeCells count="8">
    <mergeCell ref="C4:C5"/>
    <mergeCell ref="C9:C11"/>
    <mergeCell ref="C12:C13"/>
    <mergeCell ref="C15:C16"/>
    <mergeCell ref="D4:D5"/>
    <mergeCell ref="D9:D11"/>
    <mergeCell ref="D12:D13"/>
    <mergeCell ref="D15:D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F16"/>
  <sheetViews>
    <sheetView workbookViewId="0">
      <selection sqref="A1:E16"/>
    </sheetView>
  </sheetViews>
  <sheetFormatPr defaultRowHeight="13.8"/>
  <cols>
    <col min="1" max="1" width="10.09765625" bestFit="1" customWidth="1"/>
    <col min="2" max="2" width="9" style="2"/>
    <col min="3" max="3" width="10.19921875" style="3" bestFit="1" customWidth="1"/>
    <col min="4" max="4" width="9.8984375" style="2" bestFit="1" customWidth="1"/>
    <col min="6" max="6" width="9.69921875" bestFit="1" customWidth="1"/>
  </cols>
  <sheetData>
    <row r="1" spans="1:6">
      <c r="D1" s="2">
        <v>100</v>
      </c>
    </row>
    <row r="2" spans="1:6">
      <c r="A2" t="s">
        <v>0</v>
      </c>
      <c r="B2" s="2" t="s">
        <v>1</v>
      </c>
      <c r="C2" s="3" t="s">
        <v>3</v>
      </c>
      <c r="D2" s="2" t="s">
        <v>2</v>
      </c>
    </row>
    <row r="3" spans="1:6">
      <c r="A3" s="1">
        <v>42046</v>
      </c>
      <c r="B3" s="2">
        <v>180.94</v>
      </c>
      <c r="C3" s="3">
        <f>SUM(B3)</f>
        <v>180.94</v>
      </c>
      <c r="D3" s="2">
        <f>C3-D1</f>
        <v>80.94</v>
      </c>
    </row>
    <row r="4" spans="1:6">
      <c r="A4" s="1">
        <v>42114</v>
      </c>
      <c r="B4" s="2">
        <v>55.58</v>
      </c>
      <c r="C4" s="9">
        <f>SUM(B4:B5)</f>
        <v>148.67000000000002</v>
      </c>
      <c r="D4" s="10">
        <f>C4-D1</f>
        <v>48.670000000000016</v>
      </c>
    </row>
    <row r="5" spans="1:6">
      <c r="A5" s="1">
        <v>42123</v>
      </c>
      <c r="B5" s="2">
        <v>93.09</v>
      </c>
      <c r="C5" s="9"/>
      <c r="D5" s="10"/>
    </row>
    <row r="6" spans="1:6">
      <c r="A6" s="1">
        <v>42152</v>
      </c>
      <c r="B6" s="2">
        <v>100.92</v>
      </c>
      <c r="C6" s="3">
        <f>SUM(B6)</f>
        <v>100.92</v>
      </c>
      <c r="D6" s="2">
        <f>C6-$D$1</f>
        <v>0.92000000000000171</v>
      </c>
    </row>
    <row r="7" spans="1:6">
      <c r="A7" s="1">
        <v>42215</v>
      </c>
      <c r="B7" s="2">
        <v>135.35</v>
      </c>
      <c r="C7" s="3">
        <f>SUM(B7)</f>
        <v>135.35</v>
      </c>
      <c r="D7" s="2">
        <f t="shared" ref="D7" si="0">C7-$D$1</f>
        <v>35.349999999999994</v>
      </c>
    </row>
    <row r="8" spans="1:6">
      <c r="A8" s="1">
        <v>42251</v>
      </c>
      <c r="B8" s="2">
        <v>294.23</v>
      </c>
      <c r="C8" s="9">
        <f>SUM(B8:B10)</f>
        <v>576.82999999999993</v>
      </c>
      <c r="D8" s="10">
        <f>C8-D1</f>
        <v>476.82999999999993</v>
      </c>
    </row>
    <row r="9" spans="1:6">
      <c r="A9" s="1">
        <v>42264</v>
      </c>
      <c r="B9" s="2">
        <v>132.66999999999999</v>
      </c>
      <c r="C9" s="9"/>
      <c r="D9" s="10"/>
    </row>
    <row r="10" spans="1:6">
      <c r="A10" s="1">
        <v>42273</v>
      </c>
      <c r="B10" s="2">
        <v>149.93</v>
      </c>
      <c r="C10" s="9"/>
      <c r="D10" s="10"/>
    </row>
    <row r="11" spans="1:6">
      <c r="A11" s="1">
        <v>42306</v>
      </c>
      <c r="B11" s="2">
        <v>90.31</v>
      </c>
      <c r="C11" s="9">
        <f>SUM(B11:B12)</f>
        <v>187.85000000000002</v>
      </c>
      <c r="D11" s="10">
        <f>C11-D1</f>
        <v>87.850000000000023</v>
      </c>
      <c r="F11" s="2"/>
    </row>
    <row r="12" spans="1:6">
      <c r="A12" s="1">
        <v>42308</v>
      </c>
      <c r="B12" s="2">
        <v>97.54</v>
      </c>
      <c r="C12" s="9"/>
      <c r="D12" s="10"/>
    </row>
    <row r="13" spans="1:6">
      <c r="A13" s="1">
        <v>42329</v>
      </c>
      <c r="B13" s="2">
        <v>124.94</v>
      </c>
      <c r="C13" s="3">
        <f>SUM(B13)</f>
        <v>124.94</v>
      </c>
      <c r="D13" s="2">
        <f>C13-D1</f>
        <v>24.939999999999998</v>
      </c>
    </row>
    <row r="14" spans="1:6">
      <c r="A14" s="1">
        <v>42355</v>
      </c>
      <c r="B14" s="2">
        <v>157.16999999999999</v>
      </c>
      <c r="C14" s="9">
        <f>SUM(B14:B15)</f>
        <v>157.16999999999999</v>
      </c>
      <c r="D14" s="10">
        <f>C14-D1</f>
        <v>57.169999999999987</v>
      </c>
    </row>
    <row r="15" spans="1:6">
      <c r="A15" s="1"/>
      <c r="C15" s="9"/>
      <c r="D15" s="10"/>
    </row>
    <row r="16" spans="1:6">
      <c r="C16" s="4" t="s">
        <v>4</v>
      </c>
      <c r="D16" s="5">
        <f>SUM(D3:D15)</f>
        <v>812.67</v>
      </c>
    </row>
  </sheetData>
  <mergeCells count="8">
    <mergeCell ref="C14:C15"/>
    <mergeCell ref="D14:D15"/>
    <mergeCell ref="C4:C5"/>
    <mergeCell ref="D4:D5"/>
    <mergeCell ref="C8:C10"/>
    <mergeCell ref="D8:D10"/>
    <mergeCell ref="C11:C12"/>
    <mergeCell ref="D11:D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F16"/>
  <sheetViews>
    <sheetView workbookViewId="0">
      <selection sqref="A1:E16"/>
    </sheetView>
  </sheetViews>
  <sheetFormatPr defaultRowHeight="13.8"/>
  <cols>
    <col min="1" max="1" width="10.09765625" bestFit="1" customWidth="1"/>
    <col min="2" max="2" width="9" style="2"/>
    <col min="3" max="3" width="10.19921875" style="3" bestFit="1" customWidth="1"/>
    <col min="4" max="4" width="9.8984375" style="2" bestFit="1" customWidth="1"/>
    <col min="6" max="6" width="9.69921875" bestFit="1" customWidth="1"/>
  </cols>
  <sheetData>
    <row r="1" spans="1:6">
      <c r="D1" s="2">
        <v>100</v>
      </c>
    </row>
    <row r="2" spans="1:6">
      <c r="A2" t="s">
        <v>0</v>
      </c>
      <c r="B2" s="2" t="s">
        <v>1</v>
      </c>
      <c r="C2" s="3" t="s">
        <v>3</v>
      </c>
      <c r="D2" s="2" t="s">
        <v>2</v>
      </c>
    </row>
    <row r="3" spans="1:6">
      <c r="A3" s="1">
        <v>43116</v>
      </c>
      <c r="B3" s="2">
        <v>169.99</v>
      </c>
      <c r="C3" s="6">
        <f>SUM(B3)</f>
        <v>169.99</v>
      </c>
      <c r="D3" s="6">
        <f>C3-D1</f>
        <v>69.990000000000009</v>
      </c>
    </row>
    <row r="4" spans="1:6">
      <c r="A4" s="1">
        <v>43164</v>
      </c>
      <c r="B4" s="2">
        <v>26.52</v>
      </c>
      <c r="C4" s="11">
        <f>SUM(B4:B6)</f>
        <v>318.47000000000003</v>
      </c>
      <c r="D4" s="11">
        <f>C4-D1</f>
        <v>218.47000000000003</v>
      </c>
    </row>
    <row r="5" spans="1:6">
      <c r="A5" s="1">
        <v>43167</v>
      </c>
      <c r="B5" s="2">
        <v>161.97</v>
      </c>
      <c r="C5" s="11"/>
      <c r="D5" s="11"/>
    </row>
    <row r="6" spans="1:6">
      <c r="A6" s="1">
        <v>43182</v>
      </c>
      <c r="B6" s="2">
        <v>129.97999999999999</v>
      </c>
      <c r="C6" s="12"/>
      <c r="D6" s="12"/>
    </row>
    <row r="7" spans="1:6">
      <c r="A7" s="1">
        <v>43249</v>
      </c>
      <c r="B7" s="2">
        <v>164.98</v>
      </c>
      <c r="C7" s="6">
        <f>SUM(B7)</f>
        <v>164.98</v>
      </c>
      <c r="D7" s="6">
        <f t="shared" ref="D7" si="0">C7-$D$1</f>
        <v>64.97999999999999</v>
      </c>
    </row>
    <row r="8" spans="1:6">
      <c r="A8" s="1">
        <v>43357</v>
      </c>
      <c r="B8" s="2">
        <v>182.06</v>
      </c>
      <c r="C8" s="6">
        <f>SUM(B8)</f>
        <v>182.06</v>
      </c>
      <c r="D8" s="6">
        <f>C8-D1</f>
        <v>82.06</v>
      </c>
    </row>
    <row r="9" spans="1:6">
      <c r="A9" s="1">
        <v>43402</v>
      </c>
      <c r="B9" s="2">
        <v>41.54</v>
      </c>
      <c r="C9" s="6">
        <f>SUM(B9)</f>
        <v>41.54</v>
      </c>
      <c r="D9" s="6"/>
    </row>
    <row r="10" spans="1:6">
      <c r="A10" s="1">
        <v>43409</v>
      </c>
      <c r="B10" s="2">
        <v>47.52</v>
      </c>
      <c r="C10" s="11">
        <f>SUM(B10:B12)</f>
        <v>246.46999999999997</v>
      </c>
      <c r="D10" s="11">
        <f>C10-D1</f>
        <v>146.46999999999997</v>
      </c>
    </row>
    <row r="11" spans="1:6">
      <c r="A11" s="1">
        <v>43418</v>
      </c>
      <c r="B11" s="2">
        <f>64.96-7.99-3</f>
        <v>53.969999999999992</v>
      </c>
      <c r="C11" s="11"/>
      <c r="D11" s="11"/>
      <c r="F11" s="2"/>
    </row>
    <row r="12" spans="1:6">
      <c r="A12" s="1">
        <v>43427</v>
      </c>
      <c r="B12" s="2">
        <v>144.97999999999999</v>
      </c>
      <c r="C12" s="11"/>
      <c r="D12" s="11"/>
    </row>
    <row r="13" spans="1:6">
      <c r="A13" s="1">
        <v>43438</v>
      </c>
      <c r="B13" s="2">
        <v>203.58</v>
      </c>
      <c r="C13" s="11">
        <f>SUM(B13:B14)</f>
        <v>301.91000000000003</v>
      </c>
      <c r="D13" s="11">
        <f>C13-D1</f>
        <v>201.91000000000003</v>
      </c>
    </row>
    <row r="14" spans="1:6">
      <c r="A14" s="1">
        <v>43465</v>
      </c>
      <c r="B14" s="2">
        <v>98.33</v>
      </c>
      <c r="C14" s="12"/>
      <c r="D14" s="12"/>
    </row>
    <row r="15" spans="1:6">
      <c r="A15" s="1"/>
    </row>
    <row r="16" spans="1:6">
      <c r="C16" s="4" t="s">
        <v>4</v>
      </c>
      <c r="D16" s="5">
        <f>SUM(D3:D15)</f>
        <v>783.88000000000011</v>
      </c>
    </row>
  </sheetData>
  <mergeCells count="6">
    <mergeCell ref="C4:C6"/>
    <mergeCell ref="D4:D6"/>
    <mergeCell ref="C10:C12"/>
    <mergeCell ref="D10:D12"/>
    <mergeCell ref="C13:C14"/>
    <mergeCell ref="D13:D1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7"/>
  <dimension ref="A1:H14"/>
  <sheetViews>
    <sheetView workbookViewId="0">
      <selection activeCell="E15" sqref="E15"/>
    </sheetView>
  </sheetViews>
  <sheetFormatPr defaultRowHeight="13.8"/>
  <cols>
    <col min="1" max="1" width="10.09765625" bestFit="1" customWidth="1"/>
    <col min="2" max="3" width="9" style="2"/>
    <col min="4" max="4" width="10.19921875" style="3" bestFit="1" customWidth="1"/>
    <col min="5" max="5" width="9.8984375" style="2" bestFit="1" customWidth="1"/>
    <col min="7" max="7" width="9.69921875" bestFit="1" customWidth="1"/>
  </cols>
  <sheetData>
    <row r="1" spans="1:8">
      <c r="E1" s="2">
        <v>100</v>
      </c>
    </row>
    <row r="2" spans="1:8">
      <c r="A2" t="s">
        <v>0</v>
      </c>
      <c r="B2" s="2" t="s">
        <v>1</v>
      </c>
      <c r="C2" s="2" t="s">
        <v>5</v>
      </c>
      <c r="D2" s="3" t="s">
        <v>3</v>
      </c>
      <c r="E2" s="2" t="s">
        <v>2</v>
      </c>
    </row>
    <row r="3" spans="1:8">
      <c r="A3" s="1">
        <v>43538</v>
      </c>
      <c r="B3" s="2">
        <v>301.38</v>
      </c>
      <c r="C3" s="2">
        <v>23.02</v>
      </c>
      <c r="D3" s="6">
        <f>SUM(B3)-C3</f>
        <v>278.36</v>
      </c>
      <c r="E3" s="6">
        <f>D3-$E$1</f>
        <v>178.36</v>
      </c>
    </row>
    <row r="4" spans="1:8">
      <c r="A4" s="1">
        <v>43571</v>
      </c>
      <c r="B4" s="2">
        <v>206.94</v>
      </c>
      <c r="D4" s="6">
        <f>SUM(B4)-C4</f>
        <v>206.94</v>
      </c>
      <c r="E4" s="6">
        <f t="shared" ref="E4:E8" si="0">D4-$E$1</f>
        <v>106.94</v>
      </c>
    </row>
    <row r="5" spans="1:8">
      <c r="A5" s="1">
        <v>43620</v>
      </c>
      <c r="B5" s="2">
        <v>321.83</v>
      </c>
      <c r="C5" s="2">
        <v>23.02</v>
      </c>
      <c r="D5" s="6">
        <f>SUM(B5)-C5</f>
        <v>298.81</v>
      </c>
      <c r="E5" s="6">
        <f t="shared" si="0"/>
        <v>198.81</v>
      </c>
    </row>
    <row r="6" spans="1:8">
      <c r="A6" s="1">
        <v>43663</v>
      </c>
      <c r="B6" s="2">
        <v>200.93</v>
      </c>
      <c r="D6" s="6">
        <f>SUM(B6)-C6</f>
        <v>200.93</v>
      </c>
      <c r="E6" s="6">
        <f t="shared" si="0"/>
        <v>100.93</v>
      </c>
    </row>
    <row r="7" spans="1:8">
      <c r="A7" s="1">
        <v>43717</v>
      </c>
      <c r="B7" s="2">
        <v>262.18</v>
      </c>
      <c r="C7" s="2">
        <v>23.18</v>
      </c>
      <c r="D7" s="6">
        <f>SUM(B7)-C7</f>
        <v>239</v>
      </c>
      <c r="E7" s="6">
        <f t="shared" si="0"/>
        <v>139</v>
      </c>
    </row>
    <row r="8" spans="1:8">
      <c r="A8" s="1">
        <v>43747</v>
      </c>
      <c r="B8" s="2">
        <v>216.94</v>
      </c>
      <c r="D8" s="6">
        <f>B8-C8</f>
        <v>216.94</v>
      </c>
      <c r="E8" s="6">
        <f t="shared" si="0"/>
        <v>116.94</v>
      </c>
      <c r="G8" s="2"/>
    </row>
    <row r="9" spans="1:8">
      <c r="A9" s="1">
        <v>43804</v>
      </c>
      <c r="B9" s="2">
        <v>327.26</v>
      </c>
      <c r="C9" s="2">
        <v>23.18</v>
      </c>
      <c r="D9" s="11">
        <f>SUM(B9:B10)-C9-C10</f>
        <v>461.03999999999996</v>
      </c>
      <c r="E9" s="11">
        <f>D9-E1</f>
        <v>361.03999999999996</v>
      </c>
    </row>
    <row r="10" spans="1:8">
      <c r="A10" s="1">
        <v>43830</v>
      </c>
      <c r="B10" s="2">
        <v>161.94999999999999</v>
      </c>
      <c r="C10" s="2">
        <v>4.99</v>
      </c>
      <c r="D10" s="12"/>
      <c r="E10" s="12"/>
    </row>
    <row r="11" spans="1:8">
      <c r="A11" s="1"/>
    </row>
    <row r="12" spans="1:8">
      <c r="D12" s="4" t="s">
        <v>4</v>
      </c>
      <c r="E12" s="5">
        <f>SUM(E3:E11)</f>
        <v>1202.02</v>
      </c>
    </row>
    <row r="13" spans="1:8">
      <c r="G13" s="2"/>
      <c r="H13" s="2"/>
    </row>
    <row r="14" spans="1:8">
      <c r="G14" s="2"/>
    </row>
  </sheetData>
  <mergeCells count="2">
    <mergeCell ref="D9:D10"/>
    <mergeCell ref="E9:E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8"/>
  <dimension ref="A1:H11"/>
  <sheetViews>
    <sheetView workbookViewId="0">
      <selection activeCell="E9" sqref="E9"/>
    </sheetView>
  </sheetViews>
  <sheetFormatPr defaultRowHeight="13.8"/>
  <cols>
    <col min="1" max="1" width="10.09765625" bestFit="1" customWidth="1"/>
    <col min="2" max="2" width="9.69921875" style="2" bestFit="1" customWidth="1"/>
    <col min="3" max="3" width="9" style="2"/>
    <col min="4" max="4" width="10.19921875" style="3" bestFit="1" customWidth="1"/>
    <col min="5" max="5" width="9.8984375" style="2" bestFit="1" customWidth="1"/>
    <col min="7" max="7" width="9.69921875" bestFit="1" customWidth="1"/>
  </cols>
  <sheetData>
    <row r="1" spans="1:8">
      <c r="E1" s="2">
        <v>100</v>
      </c>
    </row>
    <row r="2" spans="1:8">
      <c r="A2" t="s">
        <v>0</v>
      </c>
      <c r="B2" s="2" t="s">
        <v>1</v>
      </c>
      <c r="C2" s="2" t="s">
        <v>5</v>
      </c>
      <c r="D2" s="3" t="s">
        <v>3</v>
      </c>
      <c r="E2" s="2" t="s">
        <v>2</v>
      </c>
    </row>
    <row r="3" spans="1:8">
      <c r="A3" s="1">
        <v>43994</v>
      </c>
      <c r="B3" s="2">
        <v>408.9</v>
      </c>
      <c r="C3" s="2">
        <v>23.18</v>
      </c>
      <c r="D3" s="6">
        <f>SUM(B3)-C3</f>
        <v>385.71999999999997</v>
      </c>
      <c r="E3" s="6">
        <f>D3-$E$1</f>
        <v>285.71999999999997</v>
      </c>
    </row>
    <row r="4" spans="1:8">
      <c r="A4" s="1">
        <v>44091</v>
      </c>
      <c r="B4" s="2">
        <v>404.21</v>
      </c>
      <c r="C4" s="2">
        <v>23.34</v>
      </c>
      <c r="D4" s="11">
        <f>B4+B5-C4</f>
        <v>487.66</v>
      </c>
      <c r="E4" s="11">
        <f t="shared" ref="E4:E5" si="0">D4-$E$1</f>
        <v>387.66</v>
      </c>
    </row>
    <row r="5" spans="1:8">
      <c r="A5" s="1">
        <v>44098</v>
      </c>
      <c r="B5" s="2">
        <v>106.79</v>
      </c>
      <c r="D5" s="12"/>
      <c r="E5" s="12">
        <f t="shared" si="0"/>
        <v>-100</v>
      </c>
    </row>
    <row r="6" spans="1:8">
      <c r="A6" s="1">
        <v>44170</v>
      </c>
      <c r="B6" s="2">
        <v>641.15</v>
      </c>
      <c r="C6" s="2">
        <v>58.35</v>
      </c>
      <c r="D6" s="11">
        <f>B6+B7-C6</f>
        <v>942.77</v>
      </c>
      <c r="E6" s="11">
        <f>D6-E1</f>
        <v>842.77</v>
      </c>
    </row>
    <row r="7" spans="1:8">
      <c r="A7" s="1">
        <v>44194</v>
      </c>
      <c r="B7" s="2">
        <v>359.97</v>
      </c>
      <c r="D7" s="12"/>
      <c r="E7" s="12"/>
    </row>
    <row r="8" spans="1:8">
      <c r="A8" s="1"/>
    </row>
    <row r="9" spans="1:8">
      <c r="B9" s="2">
        <f>B3+B4+B5+B6+B7</f>
        <v>1921.0199999999998</v>
      </c>
      <c r="C9" s="2">
        <f>C3+C4+C6</f>
        <v>104.87</v>
      </c>
      <c r="D9" s="4" t="s">
        <v>4</v>
      </c>
      <c r="E9" s="5">
        <f>E3+E4+E6</f>
        <v>1516.15</v>
      </c>
    </row>
    <row r="10" spans="1:8">
      <c r="B10" s="2">
        <f>B9-C9-300</f>
        <v>1516.1499999999996</v>
      </c>
      <c r="G10" s="2"/>
      <c r="H10" s="2"/>
    </row>
    <row r="11" spans="1:8">
      <c r="G11" s="2"/>
    </row>
  </sheetData>
  <mergeCells count="4">
    <mergeCell ref="D6:D7"/>
    <mergeCell ref="E6:E7"/>
    <mergeCell ref="D4:D5"/>
    <mergeCell ref="E4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9"/>
  <dimension ref="A1:D15"/>
  <sheetViews>
    <sheetView workbookViewId="0">
      <selection sqref="A1:D16"/>
    </sheetView>
  </sheetViews>
  <sheetFormatPr defaultRowHeight="13.8"/>
  <cols>
    <col min="1" max="1" width="12.5" bestFit="1" customWidth="1"/>
    <col min="2" max="2" width="11.09765625" bestFit="1" customWidth="1"/>
    <col min="3" max="3" width="11" customWidth="1"/>
  </cols>
  <sheetData>
    <row r="1" spans="1:4">
      <c r="B1" t="s">
        <v>9</v>
      </c>
      <c r="C1" s="7">
        <v>8.5000000000000006E-2</v>
      </c>
      <c r="D1" t="s">
        <v>10</v>
      </c>
    </row>
    <row r="2" spans="1:4">
      <c r="A2" t="s">
        <v>6</v>
      </c>
      <c r="B2">
        <v>2500</v>
      </c>
      <c r="C2">
        <f>B2*$C$1</f>
        <v>212.50000000000003</v>
      </c>
      <c r="D2">
        <v>213</v>
      </c>
    </row>
    <row r="3" spans="1:4">
      <c r="A3" t="s">
        <v>7</v>
      </c>
      <c r="B3">
        <v>2500</v>
      </c>
      <c r="C3">
        <f t="shared" ref="C3:C13" si="0">B3*$C$1</f>
        <v>212.50000000000003</v>
      </c>
      <c r="D3">
        <v>213</v>
      </c>
    </row>
    <row r="4" spans="1:4">
      <c r="A4" t="s">
        <v>8</v>
      </c>
      <c r="B4">
        <v>2500</v>
      </c>
      <c r="C4">
        <f t="shared" si="0"/>
        <v>212.50000000000003</v>
      </c>
      <c r="D4">
        <v>213</v>
      </c>
    </row>
    <row r="5" spans="1:4">
      <c r="A5" t="s">
        <v>11</v>
      </c>
      <c r="B5">
        <v>2500</v>
      </c>
      <c r="C5">
        <f t="shared" si="0"/>
        <v>212.50000000000003</v>
      </c>
      <c r="D5">
        <v>213</v>
      </c>
    </row>
    <row r="6" spans="1:4">
      <c r="A6" t="s">
        <v>12</v>
      </c>
      <c r="B6">
        <v>2500</v>
      </c>
      <c r="C6">
        <f t="shared" si="0"/>
        <v>212.50000000000003</v>
      </c>
      <c r="D6">
        <v>213</v>
      </c>
    </row>
    <row r="7" spans="1:4">
      <c r="A7" t="s">
        <v>13</v>
      </c>
      <c r="C7">
        <f t="shared" si="0"/>
        <v>0</v>
      </c>
    </row>
    <row r="8" spans="1:4">
      <c r="A8" t="s">
        <v>14</v>
      </c>
      <c r="B8">
        <v>5000</v>
      </c>
      <c r="C8">
        <f t="shared" si="0"/>
        <v>425.00000000000006</v>
      </c>
      <c r="D8">
        <v>425</v>
      </c>
    </row>
    <row r="9" spans="1:4">
      <c r="A9" t="s">
        <v>15</v>
      </c>
      <c r="B9">
        <v>2500</v>
      </c>
      <c r="C9">
        <f t="shared" si="0"/>
        <v>212.50000000000003</v>
      </c>
      <c r="D9">
        <v>213</v>
      </c>
    </row>
    <row r="10" spans="1:4">
      <c r="A10" t="s">
        <v>16</v>
      </c>
      <c r="B10">
        <v>2500</v>
      </c>
      <c r="C10">
        <f t="shared" si="0"/>
        <v>212.50000000000003</v>
      </c>
      <c r="D10">
        <v>213</v>
      </c>
    </row>
    <row r="11" spans="1:4">
      <c r="A11" t="s">
        <v>17</v>
      </c>
      <c r="B11">
        <v>500</v>
      </c>
      <c r="C11">
        <f t="shared" si="0"/>
        <v>42.5</v>
      </c>
      <c r="D11">
        <v>42.5</v>
      </c>
    </row>
    <row r="12" spans="1:4">
      <c r="A12" t="s">
        <v>18</v>
      </c>
      <c r="C12">
        <f t="shared" si="0"/>
        <v>0</v>
      </c>
    </row>
    <row r="13" spans="1:4">
      <c r="A13" t="s">
        <v>19</v>
      </c>
      <c r="B13">
        <v>2500</v>
      </c>
      <c r="C13">
        <f t="shared" si="0"/>
        <v>212.50000000000003</v>
      </c>
    </row>
    <row r="15" spans="1:4">
      <c r="B15">
        <f>SUM(B2:B13)</f>
        <v>25500</v>
      </c>
      <c r="C15">
        <f t="shared" ref="C15:D15" si="1">SUM(C2:C13)</f>
        <v>2167.5000000000005</v>
      </c>
      <c r="D15">
        <f t="shared" si="1"/>
        <v>1958.5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0"/>
  <dimension ref="A1:M96"/>
  <sheetViews>
    <sheetView topLeftCell="A84" workbookViewId="0">
      <selection activeCell="A61" sqref="A61:XFD96"/>
    </sheetView>
  </sheetViews>
  <sheetFormatPr defaultRowHeight="13.8"/>
  <cols>
    <col min="4" max="4" width="10.09765625" bestFit="1" customWidth="1"/>
    <col min="5" max="5" width="34.19921875" customWidth="1"/>
  </cols>
  <sheetData>
    <row r="1" spans="1:13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</row>
    <row r="2" spans="1:13">
      <c r="A2" t="s">
        <v>33</v>
      </c>
      <c r="B2" t="s">
        <v>34</v>
      </c>
      <c r="C2" t="s">
        <v>35</v>
      </c>
      <c r="D2" s="1">
        <v>43894</v>
      </c>
      <c r="E2" t="s">
        <v>36</v>
      </c>
      <c r="F2" t="s">
        <v>37</v>
      </c>
      <c r="I2">
        <v>1616</v>
      </c>
      <c r="J2">
        <v>1616</v>
      </c>
      <c r="L2" t="s">
        <v>38</v>
      </c>
      <c r="M2" t="s">
        <v>39</v>
      </c>
    </row>
    <row r="3" spans="1:13">
      <c r="A3" t="s">
        <v>33</v>
      </c>
      <c r="B3" t="s">
        <v>34</v>
      </c>
      <c r="C3" t="s">
        <v>35</v>
      </c>
      <c r="D3" s="1">
        <v>44118</v>
      </c>
      <c r="E3" t="s">
        <v>40</v>
      </c>
      <c r="F3" t="s">
        <v>41</v>
      </c>
      <c r="I3">
        <v>218.19</v>
      </c>
      <c r="J3">
        <v>218.19</v>
      </c>
      <c r="L3" t="s">
        <v>38</v>
      </c>
      <c r="M3" t="s">
        <v>39</v>
      </c>
    </row>
    <row r="4" spans="1:13">
      <c r="A4" t="s">
        <v>33</v>
      </c>
      <c r="B4" t="s">
        <v>34</v>
      </c>
      <c r="C4" t="s">
        <v>35</v>
      </c>
      <c r="D4" s="1">
        <v>44118</v>
      </c>
      <c r="E4" t="s">
        <v>40</v>
      </c>
      <c r="F4" t="s">
        <v>42</v>
      </c>
      <c r="I4">
        <v>4966</v>
      </c>
      <c r="J4">
        <v>4966</v>
      </c>
      <c r="L4" t="s">
        <v>38</v>
      </c>
      <c r="M4" t="s">
        <v>39</v>
      </c>
    </row>
    <row r="5" spans="1:13">
      <c r="A5" t="s">
        <v>33</v>
      </c>
      <c r="B5" t="s">
        <v>34</v>
      </c>
      <c r="C5" t="s">
        <v>35</v>
      </c>
      <c r="D5" s="1">
        <v>44092</v>
      </c>
      <c r="E5" t="s">
        <v>43</v>
      </c>
      <c r="F5" t="s">
        <v>44</v>
      </c>
      <c r="I5">
        <v>6473</v>
      </c>
      <c r="J5">
        <v>6473</v>
      </c>
      <c r="L5" t="s">
        <v>38</v>
      </c>
      <c r="M5" t="s">
        <v>39</v>
      </c>
    </row>
    <row r="6" spans="1:13">
      <c r="A6" t="s">
        <v>33</v>
      </c>
      <c r="B6" t="s">
        <v>34</v>
      </c>
      <c r="C6" t="s">
        <v>35</v>
      </c>
      <c r="D6" s="1">
        <v>44092</v>
      </c>
      <c r="E6" t="s">
        <v>43</v>
      </c>
      <c r="F6" t="s">
        <v>45</v>
      </c>
      <c r="I6">
        <v>6380</v>
      </c>
      <c r="J6">
        <v>6380</v>
      </c>
      <c r="L6" t="s">
        <v>38</v>
      </c>
      <c r="M6" t="s">
        <v>39</v>
      </c>
    </row>
    <row r="7" spans="1:13">
      <c r="A7" t="s">
        <v>33</v>
      </c>
      <c r="B7" t="s">
        <v>34</v>
      </c>
      <c r="C7" t="s">
        <v>35</v>
      </c>
      <c r="D7" s="1">
        <v>44099</v>
      </c>
      <c r="E7" t="s">
        <v>43</v>
      </c>
      <c r="F7" t="s">
        <v>46</v>
      </c>
      <c r="I7">
        <v>45200</v>
      </c>
      <c r="J7">
        <v>45200</v>
      </c>
      <c r="L7" t="s">
        <v>38</v>
      </c>
      <c r="M7" t="s">
        <v>39</v>
      </c>
    </row>
    <row r="8" spans="1:13">
      <c r="A8" t="s">
        <v>33</v>
      </c>
      <c r="B8" t="s">
        <v>34</v>
      </c>
      <c r="C8" t="s">
        <v>35</v>
      </c>
      <c r="D8" s="1">
        <v>44063</v>
      </c>
      <c r="E8" t="s">
        <v>43</v>
      </c>
      <c r="F8" t="s">
        <v>47</v>
      </c>
      <c r="I8">
        <v>6175</v>
      </c>
      <c r="J8">
        <v>6175</v>
      </c>
      <c r="L8" t="s">
        <v>38</v>
      </c>
      <c r="M8" t="s">
        <v>39</v>
      </c>
    </row>
    <row r="9" spans="1:13">
      <c r="A9" t="s">
        <v>33</v>
      </c>
      <c r="B9" t="s">
        <v>34</v>
      </c>
      <c r="C9" t="s">
        <v>35</v>
      </c>
      <c r="D9" s="1">
        <v>44068</v>
      </c>
      <c r="E9" t="s">
        <v>43</v>
      </c>
      <c r="F9" t="s">
        <v>48</v>
      </c>
      <c r="I9">
        <v>44376</v>
      </c>
      <c r="J9">
        <v>44376</v>
      </c>
      <c r="L9" t="s">
        <v>38</v>
      </c>
      <c r="M9" t="s">
        <v>39</v>
      </c>
    </row>
    <row r="10" spans="1:13">
      <c r="A10" t="s">
        <v>33</v>
      </c>
      <c r="B10" t="s">
        <v>34</v>
      </c>
      <c r="C10" t="s">
        <v>35</v>
      </c>
      <c r="D10" s="1">
        <v>44000</v>
      </c>
      <c r="E10" t="s">
        <v>43</v>
      </c>
      <c r="F10" t="s">
        <v>49</v>
      </c>
      <c r="I10">
        <v>5771</v>
      </c>
      <c r="J10">
        <v>5771</v>
      </c>
      <c r="L10" t="s">
        <v>38</v>
      </c>
      <c r="M10" t="s">
        <v>39</v>
      </c>
    </row>
    <row r="11" spans="1:13">
      <c r="A11" t="s">
        <v>33</v>
      </c>
      <c r="B11" t="s">
        <v>34</v>
      </c>
      <c r="C11" t="s">
        <v>35</v>
      </c>
      <c r="D11" s="1">
        <v>44007</v>
      </c>
      <c r="E11" t="s">
        <v>43</v>
      </c>
      <c r="F11" t="s">
        <v>50</v>
      </c>
      <c r="I11">
        <v>30728</v>
      </c>
      <c r="J11">
        <v>30728</v>
      </c>
      <c r="L11" t="s">
        <v>38</v>
      </c>
      <c r="M11" t="s">
        <v>39</v>
      </c>
    </row>
    <row r="12" spans="1:13">
      <c r="A12" t="s">
        <v>33</v>
      </c>
      <c r="B12" t="s">
        <v>34</v>
      </c>
      <c r="C12" t="s">
        <v>35</v>
      </c>
      <c r="D12" s="1">
        <v>44029</v>
      </c>
      <c r="E12" t="s">
        <v>43</v>
      </c>
      <c r="F12" t="s">
        <v>51</v>
      </c>
      <c r="I12">
        <v>6030</v>
      </c>
      <c r="J12">
        <v>6030</v>
      </c>
      <c r="L12" t="s">
        <v>38</v>
      </c>
      <c r="M12" t="s">
        <v>39</v>
      </c>
    </row>
    <row r="13" spans="1:13">
      <c r="A13" t="s">
        <v>33</v>
      </c>
      <c r="B13" t="s">
        <v>34</v>
      </c>
      <c r="C13" t="s">
        <v>35</v>
      </c>
      <c r="D13" s="1">
        <v>44039</v>
      </c>
      <c r="E13" t="s">
        <v>43</v>
      </c>
      <c r="F13" t="s">
        <v>52</v>
      </c>
      <c r="I13">
        <v>79548</v>
      </c>
      <c r="J13">
        <v>79548</v>
      </c>
      <c r="L13" t="s">
        <v>38</v>
      </c>
      <c r="M13" t="s">
        <v>39</v>
      </c>
    </row>
    <row r="14" spans="1:13">
      <c r="A14" t="s">
        <v>33</v>
      </c>
      <c r="B14" t="s">
        <v>34</v>
      </c>
      <c r="C14" t="s">
        <v>35</v>
      </c>
      <c r="D14" s="1">
        <v>43881</v>
      </c>
      <c r="E14" t="s">
        <v>43</v>
      </c>
      <c r="F14" t="s">
        <v>53</v>
      </c>
      <c r="I14">
        <v>5362</v>
      </c>
      <c r="J14">
        <v>5362</v>
      </c>
      <c r="L14" t="s">
        <v>38</v>
      </c>
      <c r="M14" t="s">
        <v>39</v>
      </c>
    </row>
    <row r="15" spans="1:13">
      <c r="A15" t="s">
        <v>33</v>
      </c>
      <c r="B15" t="s">
        <v>34</v>
      </c>
      <c r="C15" t="s">
        <v>35</v>
      </c>
      <c r="D15" s="1">
        <v>43886</v>
      </c>
      <c r="E15" t="s">
        <v>43</v>
      </c>
      <c r="F15" t="s">
        <v>54</v>
      </c>
      <c r="I15">
        <v>59883</v>
      </c>
      <c r="J15">
        <v>59883</v>
      </c>
      <c r="L15" t="s">
        <v>38</v>
      </c>
      <c r="M15" t="s">
        <v>39</v>
      </c>
    </row>
    <row r="16" spans="1:13">
      <c r="A16" t="s">
        <v>33</v>
      </c>
      <c r="B16" t="s">
        <v>34</v>
      </c>
      <c r="C16" t="s">
        <v>35</v>
      </c>
      <c r="D16" s="1">
        <v>43850</v>
      </c>
      <c r="E16" t="s">
        <v>43</v>
      </c>
      <c r="F16" t="s">
        <v>55</v>
      </c>
      <c r="I16">
        <v>5581</v>
      </c>
      <c r="J16">
        <v>5581</v>
      </c>
      <c r="L16" t="s">
        <v>38</v>
      </c>
      <c r="M16" t="s">
        <v>39</v>
      </c>
    </row>
    <row r="17" spans="1:13">
      <c r="A17" t="s">
        <v>33</v>
      </c>
      <c r="B17" t="s">
        <v>34</v>
      </c>
      <c r="C17" t="s">
        <v>35</v>
      </c>
      <c r="D17" s="1">
        <v>43857</v>
      </c>
      <c r="E17" t="s">
        <v>43</v>
      </c>
      <c r="F17" t="s">
        <v>56</v>
      </c>
      <c r="I17">
        <v>27319</v>
      </c>
      <c r="J17">
        <v>27319</v>
      </c>
      <c r="L17" t="s">
        <v>38</v>
      </c>
      <c r="M17" t="s">
        <v>39</v>
      </c>
    </row>
    <row r="18" spans="1:13">
      <c r="A18" t="s">
        <v>33</v>
      </c>
      <c r="B18" t="s">
        <v>34</v>
      </c>
      <c r="C18" t="s">
        <v>35</v>
      </c>
      <c r="D18" s="1">
        <v>43910</v>
      </c>
      <c r="E18" t="s">
        <v>43</v>
      </c>
      <c r="F18" t="s">
        <v>57</v>
      </c>
      <c r="I18">
        <v>5658</v>
      </c>
      <c r="J18">
        <v>5658</v>
      </c>
      <c r="L18" t="s">
        <v>38</v>
      </c>
      <c r="M18" t="s">
        <v>39</v>
      </c>
    </row>
    <row r="19" spans="1:13">
      <c r="A19" t="s">
        <v>33</v>
      </c>
      <c r="B19" t="s">
        <v>34</v>
      </c>
      <c r="C19" t="s">
        <v>35</v>
      </c>
      <c r="D19" s="1">
        <v>43915</v>
      </c>
      <c r="E19" t="s">
        <v>43</v>
      </c>
      <c r="F19" t="s">
        <v>58</v>
      </c>
      <c r="I19">
        <v>61201</v>
      </c>
      <c r="J19">
        <v>61201</v>
      </c>
      <c r="L19" t="s">
        <v>38</v>
      </c>
      <c r="M19" t="s">
        <v>39</v>
      </c>
    </row>
    <row r="20" spans="1:13">
      <c r="A20" t="s">
        <v>33</v>
      </c>
      <c r="B20" t="s">
        <v>34</v>
      </c>
      <c r="C20" t="s">
        <v>35</v>
      </c>
      <c r="D20" s="1">
        <v>43941</v>
      </c>
      <c r="E20" t="s">
        <v>43</v>
      </c>
      <c r="F20" t="s">
        <v>59</v>
      </c>
      <c r="I20">
        <v>5841</v>
      </c>
      <c r="J20">
        <v>5841</v>
      </c>
      <c r="L20" t="s">
        <v>38</v>
      </c>
      <c r="M20" t="s">
        <v>39</v>
      </c>
    </row>
    <row r="21" spans="1:13">
      <c r="A21" t="s">
        <v>33</v>
      </c>
      <c r="B21" t="s">
        <v>34</v>
      </c>
      <c r="C21" t="s">
        <v>35</v>
      </c>
      <c r="D21" s="1">
        <v>43948</v>
      </c>
      <c r="E21" t="s">
        <v>43</v>
      </c>
      <c r="F21" t="s">
        <v>60</v>
      </c>
      <c r="I21">
        <v>38658</v>
      </c>
      <c r="J21">
        <v>38658</v>
      </c>
      <c r="L21" t="s">
        <v>38</v>
      </c>
      <c r="M21" t="s">
        <v>39</v>
      </c>
    </row>
    <row r="22" spans="1:13">
      <c r="A22" t="s">
        <v>33</v>
      </c>
      <c r="B22" t="s">
        <v>34</v>
      </c>
      <c r="C22" t="s">
        <v>35</v>
      </c>
      <c r="D22" s="1">
        <v>43971</v>
      </c>
      <c r="E22" t="s">
        <v>43</v>
      </c>
      <c r="F22" t="s">
        <v>61</v>
      </c>
      <c r="I22">
        <v>5517</v>
      </c>
      <c r="J22">
        <v>5517</v>
      </c>
      <c r="L22" t="s">
        <v>38</v>
      </c>
      <c r="M22" t="s">
        <v>39</v>
      </c>
    </row>
    <row r="23" spans="1:13">
      <c r="A23" t="s">
        <v>33</v>
      </c>
      <c r="B23" t="s">
        <v>34</v>
      </c>
      <c r="C23" t="s">
        <v>35</v>
      </c>
      <c r="D23" s="1">
        <v>43976</v>
      </c>
      <c r="E23" t="s">
        <v>43</v>
      </c>
      <c r="F23" t="s">
        <v>62</v>
      </c>
      <c r="I23">
        <v>48787</v>
      </c>
      <c r="J23">
        <v>48787</v>
      </c>
      <c r="L23" t="s">
        <v>38</v>
      </c>
      <c r="M23" t="s">
        <v>39</v>
      </c>
    </row>
    <row r="24" spans="1:13">
      <c r="A24" t="s">
        <v>33</v>
      </c>
      <c r="B24" t="s">
        <v>34</v>
      </c>
      <c r="C24" t="s">
        <v>35</v>
      </c>
      <c r="D24" s="1">
        <v>44130</v>
      </c>
      <c r="E24" t="s">
        <v>43</v>
      </c>
      <c r="F24" t="s">
        <v>63</v>
      </c>
      <c r="I24">
        <v>42115</v>
      </c>
      <c r="J24">
        <v>42115</v>
      </c>
      <c r="L24" t="s">
        <v>38</v>
      </c>
      <c r="M24" t="s">
        <v>39</v>
      </c>
    </row>
    <row r="25" spans="1:13">
      <c r="A25" t="s">
        <v>33</v>
      </c>
      <c r="B25" t="s">
        <v>34</v>
      </c>
      <c r="C25" t="s">
        <v>35</v>
      </c>
      <c r="D25" s="1">
        <v>44155</v>
      </c>
      <c r="E25" t="s">
        <v>43</v>
      </c>
      <c r="F25" t="s">
        <v>64</v>
      </c>
      <c r="I25">
        <v>6567</v>
      </c>
      <c r="J25">
        <v>6567</v>
      </c>
      <c r="L25" t="s">
        <v>38</v>
      </c>
      <c r="M25" t="s">
        <v>39</v>
      </c>
    </row>
    <row r="26" spans="1:13">
      <c r="A26" t="s">
        <v>33</v>
      </c>
      <c r="B26" t="s">
        <v>34</v>
      </c>
      <c r="C26" t="s">
        <v>35</v>
      </c>
      <c r="D26" s="1">
        <v>44160</v>
      </c>
      <c r="E26" t="s">
        <v>43</v>
      </c>
      <c r="F26" t="s">
        <v>65</v>
      </c>
      <c r="I26">
        <v>68307</v>
      </c>
      <c r="J26">
        <v>68307</v>
      </c>
      <c r="L26" t="s">
        <v>38</v>
      </c>
      <c r="M26" t="s">
        <v>39</v>
      </c>
    </row>
    <row r="27" spans="1:13">
      <c r="A27" t="s">
        <v>33</v>
      </c>
      <c r="B27" t="s">
        <v>34</v>
      </c>
      <c r="C27" t="s">
        <v>35</v>
      </c>
      <c r="D27" s="1">
        <v>44186</v>
      </c>
      <c r="E27" t="s">
        <v>43</v>
      </c>
      <c r="F27" t="s">
        <v>66</v>
      </c>
      <c r="I27">
        <v>6404</v>
      </c>
      <c r="J27">
        <v>6404</v>
      </c>
      <c r="L27" t="s">
        <v>38</v>
      </c>
      <c r="M27" t="s">
        <v>39</v>
      </c>
    </row>
    <row r="28" spans="1:13">
      <c r="A28" t="s">
        <v>33</v>
      </c>
      <c r="B28" t="s">
        <v>34</v>
      </c>
      <c r="C28" t="s">
        <v>35</v>
      </c>
      <c r="D28" s="1">
        <v>44193</v>
      </c>
      <c r="E28" t="s">
        <v>43</v>
      </c>
      <c r="F28" t="s">
        <v>67</v>
      </c>
      <c r="I28">
        <v>47653</v>
      </c>
      <c r="J28">
        <v>47653</v>
      </c>
      <c r="L28" t="s">
        <v>38</v>
      </c>
      <c r="M28" t="s">
        <v>39</v>
      </c>
    </row>
    <row r="29" spans="1:13">
      <c r="A29" t="s">
        <v>33</v>
      </c>
      <c r="B29" t="s">
        <v>34</v>
      </c>
      <c r="C29" t="s">
        <v>35</v>
      </c>
      <c r="D29" s="1">
        <v>44186</v>
      </c>
      <c r="E29" t="s">
        <v>68</v>
      </c>
      <c r="F29" t="s">
        <v>69</v>
      </c>
      <c r="I29">
        <v>8885</v>
      </c>
      <c r="J29">
        <v>8885</v>
      </c>
      <c r="L29" t="s">
        <v>38</v>
      </c>
      <c r="M29" t="s">
        <v>39</v>
      </c>
    </row>
    <row r="30" spans="1:13">
      <c r="A30" t="s">
        <v>33</v>
      </c>
      <c r="B30" t="s">
        <v>34</v>
      </c>
      <c r="C30" t="s">
        <v>35</v>
      </c>
      <c r="D30" s="1">
        <v>44186</v>
      </c>
      <c r="E30" t="s">
        <v>68</v>
      </c>
      <c r="F30" t="s">
        <v>70</v>
      </c>
      <c r="I30">
        <v>8885</v>
      </c>
      <c r="J30">
        <v>8885</v>
      </c>
      <c r="L30" t="s">
        <v>38</v>
      </c>
      <c r="M30" t="s">
        <v>39</v>
      </c>
    </row>
    <row r="31" spans="1:13">
      <c r="A31" t="s">
        <v>33</v>
      </c>
      <c r="B31" t="s">
        <v>34</v>
      </c>
      <c r="C31" t="s">
        <v>35</v>
      </c>
      <c r="D31" s="1">
        <v>44169</v>
      </c>
      <c r="E31" t="s">
        <v>68</v>
      </c>
      <c r="F31" t="s">
        <v>71</v>
      </c>
      <c r="I31">
        <v>187</v>
      </c>
      <c r="J31">
        <v>187</v>
      </c>
      <c r="L31" t="s">
        <v>38</v>
      </c>
      <c r="M31" t="s">
        <v>39</v>
      </c>
    </row>
    <row r="32" spans="1:13">
      <c r="A32" t="s">
        <v>33</v>
      </c>
      <c r="B32" t="s">
        <v>34</v>
      </c>
      <c r="C32" t="s">
        <v>35</v>
      </c>
      <c r="D32" s="1">
        <v>44169</v>
      </c>
      <c r="E32" t="s">
        <v>68</v>
      </c>
      <c r="F32" t="s">
        <v>72</v>
      </c>
      <c r="I32">
        <v>187</v>
      </c>
      <c r="J32">
        <v>187</v>
      </c>
      <c r="L32" t="s">
        <v>38</v>
      </c>
      <c r="M32" t="s">
        <v>39</v>
      </c>
    </row>
    <row r="33" spans="1:13">
      <c r="A33" t="s">
        <v>33</v>
      </c>
      <c r="B33" t="s">
        <v>34</v>
      </c>
      <c r="C33" t="s">
        <v>35</v>
      </c>
      <c r="D33" s="1">
        <v>44154</v>
      </c>
      <c r="E33" t="s">
        <v>68</v>
      </c>
      <c r="F33" t="s">
        <v>73</v>
      </c>
      <c r="I33">
        <v>3</v>
      </c>
      <c r="J33">
        <v>3</v>
      </c>
      <c r="L33" t="s">
        <v>38</v>
      </c>
      <c r="M33" t="s">
        <v>39</v>
      </c>
    </row>
    <row r="34" spans="1:13">
      <c r="A34" t="s">
        <v>33</v>
      </c>
      <c r="B34" t="s">
        <v>34</v>
      </c>
      <c r="C34" t="s">
        <v>35</v>
      </c>
      <c r="D34" s="1">
        <v>44154</v>
      </c>
      <c r="E34" t="s">
        <v>68</v>
      </c>
      <c r="F34" t="s">
        <v>74</v>
      </c>
      <c r="I34">
        <v>3</v>
      </c>
      <c r="J34">
        <v>3</v>
      </c>
      <c r="L34" t="s">
        <v>38</v>
      </c>
      <c r="M34" t="s">
        <v>39</v>
      </c>
    </row>
    <row r="35" spans="1:13">
      <c r="A35" t="s">
        <v>33</v>
      </c>
      <c r="B35" t="s">
        <v>34</v>
      </c>
      <c r="C35" t="s">
        <v>35</v>
      </c>
      <c r="D35" s="1">
        <v>44155</v>
      </c>
      <c r="E35" t="s">
        <v>68</v>
      </c>
      <c r="F35" t="s">
        <v>71</v>
      </c>
      <c r="I35">
        <v>17853</v>
      </c>
      <c r="J35">
        <v>17853</v>
      </c>
      <c r="L35" t="s">
        <v>38</v>
      </c>
      <c r="M35" t="s">
        <v>39</v>
      </c>
    </row>
    <row r="36" spans="1:13">
      <c r="A36" t="s">
        <v>33</v>
      </c>
      <c r="B36" t="s">
        <v>34</v>
      </c>
      <c r="C36" t="s">
        <v>35</v>
      </c>
      <c r="D36" s="1">
        <v>44155</v>
      </c>
      <c r="E36" t="s">
        <v>68</v>
      </c>
      <c r="F36" t="s">
        <v>72</v>
      </c>
      <c r="I36">
        <v>17853</v>
      </c>
      <c r="J36">
        <v>17853</v>
      </c>
      <c r="L36" t="s">
        <v>38</v>
      </c>
      <c r="M36" t="s">
        <v>39</v>
      </c>
    </row>
    <row r="37" spans="1:13">
      <c r="A37" t="s">
        <v>33</v>
      </c>
      <c r="B37" t="s">
        <v>34</v>
      </c>
      <c r="C37" t="s">
        <v>35</v>
      </c>
      <c r="D37" s="1">
        <v>43910</v>
      </c>
      <c r="E37" t="s">
        <v>68</v>
      </c>
      <c r="F37" t="s">
        <v>75</v>
      </c>
      <c r="I37">
        <v>14256</v>
      </c>
      <c r="J37">
        <v>14256</v>
      </c>
      <c r="L37" t="s">
        <v>38</v>
      </c>
      <c r="M37" t="s">
        <v>39</v>
      </c>
    </row>
    <row r="38" spans="1:13">
      <c r="A38" t="s">
        <v>33</v>
      </c>
      <c r="B38" t="s">
        <v>34</v>
      </c>
      <c r="C38" t="s">
        <v>35</v>
      </c>
      <c r="D38" s="1">
        <v>43910</v>
      </c>
      <c r="E38" t="s">
        <v>68</v>
      </c>
      <c r="F38" t="s">
        <v>76</v>
      </c>
      <c r="I38">
        <v>14256</v>
      </c>
      <c r="J38">
        <v>14256</v>
      </c>
      <c r="L38" t="s">
        <v>38</v>
      </c>
      <c r="M38" t="s">
        <v>39</v>
      </c>
    </row>
    <row r="39" spans="1:13">
      <c r="A39" t="s">
        <v>33</v>
      </c>
      <c r="B39" t="s">
        <v>34</v>
      </c>
      <c r="C39" t="s">
        <v>35</v>
      </c>
      <c r="D39" s="1">
        <v>43941</v>
      </c>
      <c r="E39" t="s">
        <v>68</v>
      </c>
      <c r="F39" t="s">
        <v>77</v>
      </c>
      <c r="I39">
        <v>8568</v>
      </c>
      <c r="J39">
        <v>8568</v>
      </c>
      <c r="L39" t="s">
        <v>38</v>
      </c>
      <c r="M39" t="s">
        <v>39</v>
      </c>
    </row>
    <row r="40" spans="1:13">
      <c r="A40" t="s">
        <v>33</v>
      </c>
      <c r="B40" t="s">
        <v>34</v>
      </c>
      <c r="C40" t="s">
        <v>35</v>
      </c>
      <c r="D40" s="1">
        <v>43941</v>
      </c>
      <c r="E40" t="s">
        <v>68</v>
      </c>
      <c r="F40" t="s">
        <v>78</v>
      </c>
      <c r="I40">
        <v>8568</v>
      </c>
      <c r="J40">
        <v>8568</v>
      </c>
      <c r="L40" t="s">
        <v>38</v>
      </c>
      <c r="M40" t="s">
        <v>39</v>
      </c>
    </row>
    <row r="41" spans="1:13">
      <c r="A41" t="s">
        <v>33</v>
      </c>
      <c r="B41" t="s">
        <v>34</v>
      </c>
      <c r="C41" t="s">
        <v>35</v>
      </c>
      <c r="D41" s="1">
        <v>43850</v>
      </c>
      <c r="E41" t="s">
        <v>68</v>
      </c>
      <c r="F41" t="s">
        <v>79</v>
      </c>
      <c r="I41">
        <v>5536</v>
      </c>
      <c r="J41">
        <v>5536</v>
      </c>
      <c r="L41" t="s">
        <v>38</v>
      </c>
      <c r="M41" t="s">
        <v>39</v>
      </c>
    </row>
    <row r="42" spans="1:13">
      <c r="A42" t="s">
        <v>33</v>
      </c>
      <c r="B42" t="s">
        <v>34</v>
      </c>
      <c r="C42" t="s">
        <v>35</v>
      </c>
      <c r="D42" s="1">
        <v>43850</v>
      </c>
      <c r="E42" t="s">
        <v>68</v>
      </c>
      <c r="F42" t="s">
        <v>80</v>
      </c>
      <c r="I42">
        <v>5536</v>
      </c>
      <c r="J42">
        <v>5536</v>
      </c>
      <c r="L42" t="s">
        <v>38</v>
      </c>
      <c r="M42" t="s">
        <v>39</v>
      </c>
    </row>
    <row r="43" spans="1:13">
      <c r="A43" t="s">
        <v>33</v>
      </c>
      <c r="B43" t="s">
        <v>34</v>
      </c>
      <c r="C43" t="s">
        <v>35</v>
      </c>
      <c r="D43" s="1">
        <v>43881</v>
      </c>
      <c r="E43" t="s">
        <v>68</v>
      </c>
      <c r="F43" t="s">
        <v>81</v>
      </c>
      <c r="I43">
        <v>16371</v>
      </c>
      <c r="J43">
        <v>16371</v>
      </c>
      <c r="L43" t="s">
        <v>38</v>
      </c>
      <c r="M43" t="s">
        <v>39</v>
      </c>
    </row>
    <row r="44" spans="1:13">
      <c r="A44" t="s">
        <v>33</v>
      </c>
      <c r="B44" t="s">
        <v>34</v>
      </c>
      <c r="C44" t="s">
        <v>35</v>
      </c>
      <c r="D44" s="1">
        <v>43881</v>
      </c>
      <c r="E44" t="s">
        <v>68</v>
      </c>
      <c r="F44" t="s">
        <v>82</v>
      </c>
      <c r="I44">
        <v>16371</v>
      </c>
      <c r="J44">
        <v>16371</v>
      </c>
      <c r="L44" t="s">
        <v>38</v>
      </c>
      <c r="M44" t="s">
        <v>39</v>
      </c>
    </row>
    <row r="45" spans="1:13">
      <c r="A45" t="s">
        <v>33</v>
      </c>
      <c r="B45" t="s">
        <v>34</v>
      </c>
      <c r="C45" t="s">
        <v>35</v>
      </c>
      <c r="D45" s="1">
        <v>44029</v>
      </c>
      <c r="E45" t="s">
        <v>68</v>
      </c>
      <c r="F45" t="s">
        <v>83</v>
      </c>
      <c r="I45">
        <v>6359</v>
      </c>
      <c r="J45">
        <v>6359</v>
      </c>
      <c r="L45" t="s">
        <v>38</v>
      </c>
      <c r="M45" t="s">
        <v>39</v>
      </c>
    </row>
    <row r="46" spans="1:13">
      <c r="A46" t="s">
        <v>33</v>
      </c>
      <c r="B46" t="s">
        <v>34</v>
      </c>
      <c r="C46" t="s">
        <v>35</v>
      </c>
      <c r="D46" s="1">
        <v>44029</v>
      </c>
      <c r="E46" t="s">
        <v>68</v>
      </c>
      <c r="F46" t="s">
        <v>84</v>
      </c>
      <c r="I46">
        <v>6359</v>
      </c>
      <c r="J46">
        <v>6359</v>
      </c>
      <c r="L46" t="s">
        <v>38</v>
      </c>
      <c r="M46" t="s">
        <v>39</v>
      </c>
    </row>
    <row r="47" spans="1:13">
      <c r="A47" t="s">
        <v>33</v>
      </c>
      <c r="B47" t="s">
        <v>34</v>
      </c>
      <c r="C47" t="s">
        <v>35</v>
      </c>
      <c r="D47" s="1">
        <v>44063</v>
      </c>
      <c r="E47" t="s">
        <v>68</v>
      </c>
      <c r="F47" t="s">
        <v>85</v>
      </c>
      <c r="I47">
        <v>8842</v>
      </c>
      <c r="J47">
        <v>8842</v>
      </c>
      <c r="L47" t="s">
        <v>38</v>
      </c>
      <c r="M47" t="s">
        <v>39</v>
      </c>
    </row>
    <row r="48" spans="1:13">
      <c r="A48" t="s">
        <v>33</v>
      </c>
      <c r="B48" t="s">
        <v>34</v>
      </c>
      <c r="C48" t="s">
        <v>35</v>
      </c>
      <c r="D48" s="1">
        <v>44063</v>
      </c>
      <c r="E48" t="s">
        <v>68</v>
      </c>
      <c r="F48" t="s">
        <v>86</v>
      </c>
      <c r="I48">
        <v>8842</v>
      </c>
      <c r="J48">
        <v>8842</v>
      </c>
      <c r="L48" t="s">
        <v>38</v>
      </c>
      <c r="M48" t="s">
        <v>39</v>
      </c>
    </row>
    <row r="49" spans="1:13">
      <c r="A49" t="s">
        <v>33</v>
      </c>
      <c r="B49" t="s">
        <v>34</v>
      </c>
      <c r="C49" t="s">
        <v>35</v>
      </c>
      <c r="D49" s="1">
        <v>43971</v>
      </c>
      <c r="E49" t="s">
        <v>68</v>
      </c>
      <c r="F49" t="s">
        <v>87</v>
      </c>
      <c r="I49">
        <v>12275</v>
      </c>
      <c r="J49">
        <v>12275</v>
      </c>
      <c r="L49" t="s">
        <v>38</v>
      </c>
      <c r="M49" t="s">
        <v>39</v>
      </c>
    </row>
    <row r="50" spans="1:13">
      <c r="A50" t="s">
        <v>33</v>
      </c>
      <c r="B50" t="s">
        <v>34</v>
      </c>
      <c r="C50" t="s">
        <v>35</v>
      </c>
      <c r="D50" s="1">
        <v>43971</v>
      </c>
      <c r="E50" t="s">
        <v>68</v>
      </c>
      <c r="F50" t="s">
        <v>88</v>
      </c>
      <c r="I50">
        <v>12275</v>
      </c>
      <c r="J50">
        <v>12275</v>
      </c>
      <c r="L50" t="s">
        <v>38</v>
      </c>
      <c r="M50" t="s">
        <v>39</v>
      </c>
    </row>
    <row r="51" spans="1:13">
      <c r="A51" t="s">
        <v>33</v>
      </c>
      <c r="B51" t="s">
        <v>34</v>
      </c>
      <c r="C51" t="s">
        <v>35</v>
      </c>
      <c r="D51" s="1">
        <v>44000</v>
      </c>
      <c r="E51" t="s">
        <v>68</v>
      </c>
      <c r="F51" t="s">
        <v>89</v>
      </c>
      <c r="I51">
        <v>6799</v>
      </c>
      <c r="J51">
        <v>6799</v>
      </c>
      <c r="L51" t="s">
        <v>38</v>
      </c>
      <c r="M51" t="s">
        <v>39</v>
      </c>
    </row>
    <row r="52" spans="1:13">
      <c r="A52" t="s">
        <v>33</v>
      </c>
      <c r="B52" t="s">
        <v>34</v>
      </c>
      <c r="C52" t="s">
        <v>35</v>
      </c>
      <c r="D52" s="1">
        <v>44000</v>
      </c>
      <c r="E52" t="s">
        <v>68</v>
      </c>
      <c r="F52" t="s">
        <v>90</v>
      </c>
      <c r="I52">
        <v>6799</v>
      </c>
      <c r="J52">
        <v>6799</v>
      </c>
      <c r="L52" t="s">
        <v>38</v>
      </c>
      <c r="M52" t="s">
        <v>39</v>
      </c>
    </row>
    <row r="53" spans="1:13">
      <c r="A53" t="s">
        <v>33</v>
      </c>
      <c r="B53" t="s">
        <v>34</v>
      </c>
      <c r="C53" t="s">
        <v>35</v>
      </c>
      <c r="D53" s="1">
        <v>44090</v>
      </c>
      <c r="E53" t="s">
        <v>68</v>
      </c>
      <c r="F53" t="s">
        <v>83</v>
      </c>
      <c r="I53">
        <v>37</v>
      </c>
      <c r="J53">
        <v>37</v>
      </c>
      <c r="L53" t="s">
        <v>38</v>
      </c>
      <c r="M53" t="s">
        <v>39</v>
      </c>
    </row>
    <row r="54" spans="1:13">
      <c r="A54" t="s">
        <v>33</v>
      </c>
      <c r="B54" t="s">
        <v>34</v>
      </c>
      <c r="C54" t="s">
        <v>35</v>
      </c>
      <c r="D54" s="1">
        <v>44090</v>
      </c>
      <c r="E54" t="s">
        <v>68</v>
      </c>
      <c r="F54" t="s">
        <v>84</v>
      </c>
      <c r="I54">
        <v>37</v>
      </c>
      <c r="J54">
        <v>37</v>
      </c>
      <c r="L54" t="s">
        <v>38</v>
      </c>
      <c r="M54" t="s">
        <v>39</v>
      </c>
    </row>
    <row r="55" spans="1:13">
      <c r="A55" t="s">
        <v>33</v>
      </c>
      <c r="B55" t="s">
        <v>34</v>
      </c>
      <c r="C55" t="s">
        <v>35</v>
      </c>
      <c r="D55" s="1">
        <v>44092</v>
      </c>
      <c r="E55" t="s">
        <v>68</v>
      </c>
      <c r="F55" t="s">
        <v>91</v>
      </c>
      <c r="I55">
        <v>16364</v>
      </c>
      <c r="J55">
        <v>16364</v>
      </c>
      <c r="L55" t="s">
        <v>38</v>
      </c>
      <c r="M55" t="s">
        <v>39</v>
      </c>
    </row>
    <row r="56" spans="1:13">
      <c r="A56" t="s">
        <v>33</v>
      </c>
      <c r="B56" t="s">
        <v>34</v>
      </c>
      <c r="C56" t="s">
        <v>35</v>
      </c>
      <c r="D56" s="1">
        <v>44092</v>
      </c>
      <c r="E56" t="s">
        <v>68</v>
      </c>
      <c r="F56" t="s">
        <v>92</v>
      </c>
      <c r="I56">
        <v>16364</v>
      </c>
      <c r="J56">
        <v>16364</v>
      </c>
      <c r="L56" t="s">
        <v>38</v>
      </c>
      <c r="M56" t="s">
        <v>39</v>
      </c>
    </row>
    <row r="57" spans="1:13">
      <c r="A57" t="s">
        <v>33</v>
      </c>
      <c r="B57" t="s">
        <v>34</v>
      </c>
      <c r="C57" t="s">
        <v>35</v>
      </c>
      <c r="D57" s="1">
        <v>44119</v>
      </c>
      <c r="E57" t="s">
        <v>68</v>
      </c>
      <c r="F57" t="s">
        <v>83</v>
      </c>
      <c r="I57">
        <v>379</v>
      </c>
      <c r="J57">
        <v>379</v>
      </c>
      <c r="L57" t="s">
        <v>38</v>
      </c>
      <c r="M57" t="s">
        <v>39</v>
      </c>
    </row>
    <row r="58" spans="1:13">
      <c r="A58" t="s">
        <v>33</v>
      </c>
      <c r="B58" t="s">
        <v>34</v>
      </c>
      <c r="C58" t="s">
        <v>35</v>
      </c>
      <c r="D58" s="1">
        <v>44119</v>
      </c>
      <c r="E58" t="s">
        <v>68</v>
      </c>
      <c r="F58" t="s">
        <v>84</v>
      </c>
      <c r="I58">
        <v>379</v>
      </c>
      <c r="J58">
        <v>379</v>
      </c>
      <c r="L58" t="s">
        <v>38</v>
      </c>
      <c r="M58" t="s">
        <v>39</v>
      </c>
    </row>
    <row r="59" spans="1:13">
      <c r="A59" t="s">
        <v>33</v>
      </c>
      <c r="B59" t="s">
        <v>34</v>
      </c>
      <c r="C59" t="s">
        <v>35</v>
      </c>
      <c r="D59" s="1">
        <v>44124</v>
      </c>
      <c r="E59" t="s">
        <v>68</v>
      </c>
      <c r="F59" t="s">
        <v>74</v>
      </c>
      <c r="I59">
        <v>10693</v>
      </c>
      <c r="J59">
        <v>10693</v>
      </c>
      <c r="L59" t="s">
        <v>38</v>
      </c>
      <c r="M59" t="s">
        <v>39</v>
      </c>
    </row>
    <row r="60" spans="1:13">
      <c r="A60" t="s">
        <v>33</v>
      </c>
      <c r="B60" t="s">
        <v>34</v>
      </c>
      <c r="C60" t="s">
        <v>35</v>
      </c>
      <c r="D60" s="1">
        <v>44124</v>
      </c>
      <c r="E60" t="s">
        <v>68</v>
      </c>
      <c r="F60" t="s">
        <v>73</v>
      </c>
      <c r="I60">
        <v>10693</v>
      </c>
      <c r="J60">
        <v>10693</v>
      </c>
      <c r="L60" t="s">
        <v>38</v>
      </c>
      <c r="M60" t="s">
        <v>39</v>
      </c>
    </row>
    <row r="61" spans="1:13">
      <c r="A61" t="s">
        <v>33</v>
      </c>
      <c r="B61" t="s">
        <v>34</v>
      </c>
      <c r="C61" t="s">
        <v>35</v>
      </c>
      <c r="D61" s="1">
        <v>44113</v>
      </c>
      <c r="E61" t="s">
        <v>93</v>
      </c>
      <c r="F61" t="s">
        <v>94</v>
      </c>
      <c r="I61">
        <v>32571.46</v>
      </c>
      <c r="J61">
        <v>32571.46</v>
      </c>
      <c r="L61" t="s">
        <v>38</v>
      </c>
      <c r="M61" t="s">
        <v>39</v>
      </c>
    </row>
    <row r="62" spans="1:13">
      <c r="A62" t="s">
        <v>33</v>
      </c>
      <c r="B62" t="s">
        <v>34</v>
      </c>
      <c r="C62" t="s">
        <v>35</v>
      </c>
      <c r="D62" s="1">
        <v>44113</v>
      </c>
      <c r="E62" t="s">
        <v>93</v>
      </c>
      <c r="F62" t="s">
        <v>95</v>
      </c>
      <c r="I62">
        <v>1431.48</v>
      </c>
      <c r="J62">
        <v>1431.48</v>
      </c>
      <c r="L62" t="s">
        <v>38</v>
      </c>
      <c r="M62" t="s">
        <v>39</v>
      </c>
    </row>
    <row r="63" spans="1:13">
      <c r="A63" t="s">
        <v>33</v>
      </c>
      <c r="B63" t="s">
        <v>34</v>
      </c>
      <c r="C63" t="s">
        <v>35</v>
      </c>
      <c r="D63" s="1">
        <v>44113</v>
      </c>
      <c r="E63" t="s">
        <v>93</v>
      </c>
      <c r="F63" t="s">
        <v>96</v>
      </c>
      <c r="I63">
        <v>1431.48</v>
      </c>
      <c r="J63">
        <v>1431.48</v>
      </c>
      <c r="L63" t="s">
        <v>38</v>
      </c>
      <c r="M63" t="s">
        <v>39</v>
      </c>
    </row>
    <row r="64" spans="1:13">
      <c r="A64" t="s">
        <v>33</v>
      </c>
      <c r="B64" t="s">
        <v>34</v>
      </c>
      <c r="C64" t="s">
        <v>35</v>
      </c>
      <c r="D64" s="1">
        <v>44085</v>
      </c>
      <c r="E64" t="s">
        <v>93</v>
      </c>
      <c r="F64" t="s">
        <v>97</v>
      </c>
      <c r="I64">
        <v>1431.48</v>
      </c>
      <c r="J64">
        <v>1431.48</v>
      </c>
      <c r="L64" t="s">
        <v>38</v>
      </c>
      <c r="M64" t="s">
        <v>39</v>
      </c>
    </row>
    <row r="65" spans="1:13">
      <c r="A65" t="s">
        <v>33</v>
      </c>
      <c r="B65" t="s">
        <v>34</v>
      </c>
      <c r="C65" t="s">
        <v>35</v>
      </c>
      <c r="D65" s="1">
        <v>44085</v>
      </c>
      <c r="E65" t="s">
        <v>93</v>
      </c>
      <c r="F65" t="s">
        <v>98</v>
      </c>
      <c r="I65">
        <v>1431.48</v>
      </c>
      <c r="J65">
        <v>1431.48</v>
      </c>
      <c r="L65" t="s">
        <v>38</v>
      </c>
      <c r="M65" t="s">
        <v>39</v>
      </c>
    </row>
    <row r="66" spans="1:13">
      <c r="A66" t="s">
        <v>33</v>
      </c>
      <c r="B66" t="s">
        <v>34</v>
      </c>
      <c r="C66" t="s">
        <v>35</v>
      </c>
      <c r="D66" s="1">
        <v>44085</v>
      </c>
      <c r="E66" t="s">
        <v>93</v>
      </c>
      <c r="F66" t="s">
        <v>99</v>
      </c>
      <c r="I66">
        <v>33709.31</v>
      </c>
      <c r="J66">
        <v>33709.31</v>
      </c>
      <c r="L66" t="s">
        <v>38</v>
      </c>
      <c r="M66" t="s">
        <v>39</v>
      </c>
    </row>
    <row r="67" spans="1:13">
      <c r="A67" t="s">
        <v>33</v>
      </c>
      <c r="B67" t="s">
        <v>34</v>
      </c>
      <c r="C67" t="s">
        <v>35</v>
      </c>
      <c r="D67" s="1">
        <v>44018</v>
      </c>
      <c r="E67" t="s">
        <v>93</v>
      </c>
      <c r="F67" t="s">
        <v>100</v>
      </c>
      <c r="I67">
        <v>33899.72</v>
      </c>
      <c r="J67">
        <v>33899.72</v>
      </c>
      <c r="L67" t="s">
        <v>38</v>
      </c>
      <c r="M67" t="s">
        <v>39</v>
      </c>
    </row>
    <row r="68" spans="1:13">
      <c r="A68" t="s">
        <v>33</v>
      </c>
      <c r="B68" t="s">
        <v>34</v>
      </c>
      <c r="C68" t="s">
        <v>35</v>
      </c>
      <c r="D68" s="1">
        <v>44018</v>
      </c>
      <c r="E68" t="s">
        <v>93</v>
      </c>
      <c r="F68" t="s">
        <v>101</v>
      </c>
      <c r="I68">
        <v>1431.48</v>
      </c>
      <c r="J68">
        <v>1431.48</v>
      </c>
      <c r="L68" t="s">
        <v>38</v>
      </c>
      <c r="M68" t="s">
        <v>39</v>
      </c>
    </row>
    <row r="69" spans="1:13">
      <c r="A69" t="s">
        <v>33</v>
      </c>
      <c r="B69" t="s">
        <v>34</v>
      </c>
      <c r="C69" t="s">
        <v>35</v>
      </c>
      <c r="D69" s="1">
        <v>44018</v>
      </c>
      <c r="E69" t="s">
        <v>93</v>
      </c>
      <c r="F69" t="s">
        <v>102</v>
      </c>
      <c r="I69">
        <v>1431.48</v>
      </c>
      <c r="J69">
        <v>1431.48</v>
      </c>
      <c r="L69" t="s">
        <v>38</v>
      </c>
      <c r="M69" t="s">
        <v>39</v>
      </c>
    </row>
    <row r="70" spans="1:13">
      <c r="A70" t="s">
        <v>33</v>
      </c>
      <c r="B70" t="s">
        <v>34</v>
      </c>
      <c r="C70" t="s">
        <v>35</v>
      </c>
      <c r="D70" s="1">
        <v>44021</v>
      </c>
      <c r="E70" t="s">
        <v>93</v>
      </c>
      <c r="F70" t="s">
        <v>103</v>
      </c>
      <c r="I70">
        <v>32267.19</v>
      </c>
      <c r="J70">
        <v>32267.19</v>
      </c>
      <c r="L70" t="s">
        <v>38</v>
      </c>
      <c r="M70" t="s">
        <v>39</v>
      </c>
    </row>
    <row r="71" spans="1:13">
      <c r="A71" t="s">
        <v>33</v>
      </c>
      <c r="B71" t="s">
        <v>34</v>
      </c>
      <c r="C71" t="s">
        <v>35</v>
      </c>
      <c r="D71" s="1">
        <v>44050</v>
      </c>
      <c r="E71" t="s">
        <v>93</v>
      </c>
      <c r="F71" t="s">
        <v>104</v>
      </c>
      <c r="I71">
        <v>1431.48</v>
      </c>
      <c r="J71">
        <v>1431.48</v>
      </c>
      <c r="L71" t="s">
        <v>38</v>
      </c>
      <c r="M71" t="s">
        <v>39</v>
      </c>
    </row>
    <row r="72" spans="1:13">
      <c r="A72" t="s">
        <v>33</v>
      </c>
      <c r="B72" t="s">
        <v>34</v>
      </c>
      <c r="C72" t="s">
        <v>35</v>
      </c>
      <c r="D72" s="1">
        <v>44050</v>
      </c>
      <c r="E72" t="s">
        <v>93</v>
      </c>
      <c r="F72" t="s">
        <v>105</v>
      </c>
      <c r="I72">
        <v>1431.48</v>
      </c>
      <c r="J72">
        <v>1431.48</v>
      </c>
      <c r="L72" t="s">
        <v>38</v>
      </c>
      <c r="M72" t="s">
        <v>39</v>
      </c>
    </row>
    <row r="73" spans="1:13">
      <c r="A73" t="s">
        <v>33</v>
      </c>
      <c r="B73" t="s">
        <v>34</v>
      </c>
      <c r="C73" t="s">
        <v>35</v>
      </c>
      <c r="D73" s="1">
        <v>44050</v>
      </c>
      <c r="E73" t="s">
        <v>93</v>
      </c>
      <c r="F73" t="s">
        <v>106</v>
      </c>
      <c r="I73">
        <v>32091.07</v>
      </c>
      <c r="J73">
        <v>32091.07</v>
      </c>
      <c r="L73" t="s">
        <v>38</v>
      </c>
      <c r="M73" t="s">
        <v>39</v>
      </c>
    </row>
    <row r="74" spans="1:13">
      <c r="A74" t="s">
        <v>33</v>
      </c>
      <c r="B74" t="s">
        <v>34</v>
      </c>
      <c r="C74" t="s">
        <v>35</v>
      </c>
      <c r="D74" s="1">
        <v>43903</v>
      </c>
      <c r="E74" t="s">
        <v>93</v>
      </c>
      <c r="F74" t="s">
        <v>107</v>
      </c>
      <c r="I74">
        <v>1431.48</v>
      </c>
      <c r="J74">
        <v>1431.48</v>
      </c>
      <c r="L74" t="s">
        <v>38</v>
      </c>
      <c r="M74" t="s">
        <v>39</v>
      </c>
    </row>
    <row r="75" spans="1:13">
      <c r="A75" t="s">
        <v>33</v>
      </c>
      <c r="B75" t="s">
        <v>34</v>
      </c>
      <c r="C75" t="s">
        <v>35</v>
      </c>
      <c r="D75" s="1">
        <v>43903</v>
      </c>
      <c r="E75" t="s">
        <v>93</v>
      </c>
      <c r="F75" t="s">
        <v>108</v>
      </c>
      <c r="I75">
        <v>1431.48</v>
      </c>
      <c r="J75">
        <v>1431.48</v>
      </c>
      <c r="L75" t="s">
        <v>38</v>
      </c>
      <c r="M75" t="s">
        <v>39</v>
      </c>
    </row>
    <row r="76" spans="1:13">
      <c r="A76" t="s">
        <v>33</v>
      </c>
      <c r="B76" t="s">
        <v>34</v>
      </c>
      <c r="C76" t="s">
        <v>35</v>
      </c>
      <c r="D76" s="1">
        <v>43903</v>
      </c>
      <c r="E76" t="s">
        <v>93</v>
      </c>
      <c r="F76" t="s">
        <v>109</v>
      </c>
      <c r="I76">
        <v>35776.620000000003</v>
      </c>
      <c r="J76">
        <v>35776.620000000003</v>
      </c>
      <c r="L76" t="s">
        <v>38</v>
      </c>
      <c r="M76" t="s">
        <v>39</v>
      </c>
    </row>
    <row r="77" spans="1:13">
      <c r="A77" t="s">
        <v>33</v>
      </c>
      <c r="B77" t="s">
        <v>34</v>
      </c>
      <c r="C77" t="s">
        <v>35</v>
      </c>
      <c r="D77" s="1">
        <v>43839</v>
      </c>
      <c r="E77" t="s">
        <v>93</v>
      </c>
      <c r="F77" t="s">
        <v>110</v>
      </c>
      <c r="I77">
        <v>1316.97</v>
      </c>
      <c r="J77">
        <v>1316.97</v>
      </c>
      <c r="L77" t="s">
        <v>38</v>
      </c>
      <c r="M77" t="s">
        <v>39</v>
      </c>
    </row>
    <row r="78" spans="1:13">
      <c r="A78" t="s">
        <v>33</v>
      </c>
      <c r="B78" t="s">
        <v>34</v>
      </c>
      <c r="C78" t="s">
        <v>35</v>
      </c>
      <c r="D78" s="1">
        <v>43839</v>
      </c>
      <c r="E78" t="s">
        <v>93</v>
      </c>
      <c r="F78" t="s">
        <v>111</v>
      </c>
      <c r="I78">
        <v>1316.97</v>
      </c>
      <c r="J78">
        <v>1316.97</v>
      </c>
      <c r="L78" t="s">
        <v>38</v>
      </c>
      <c r="M78" t="s">
        <v>39</v>
      </c>
    </row>
    <row r="79" spans="1:13">
      <c r="A79" t="s">
        <v>33</v>
      </c>
      <c r="B79" t="s">
        <v>34</v>
      </c>
      <c r="C79" t="s">
        <v>35</v>
      </c>
      <c r="D79" s="1">
        <v>43839</v>
      </c>
      <c r="E79" t="s">
        <v>93</v>
      </c>
      <c r="F79" t="s">
        <v>112</v>
      </c>
      <c r="I79">
        <v>33035.660000000003</v>
      </c>
      <c r="J79">
        <v>33035.660000000003</v>
      </c>
      <c r="L79" t="s">
        <v>38</v>
      </c>
      <c r="M79" t="s">
        <v>39</v>
      </c>
    </row>
    <row r="80" spans="1:13">
      <c r="A80" t="s">
        <v>33</v>
      </c>
      <c r="B80" t="s">
        <v>34</v>
      </c>
      <c r="C80" t="s">
        <v>35</v>
      </c>
      <c r="D80" s="1">
        <v>43875</v>
      </c>
      <c r="E80" t="s">
        <v>93</v>
      </c>
      <c r="F80" t="s">
        <v>113</v>
      </c>
      <c r="I80">
        <v>35084.800000000003</v>
      </c>
      <c r="J80">
        <v>35084.800000000003</v>
      </c>
      <c r="L80" t="s">
        <v>38</v>
      </c>
      <c r="M80" t="s">
        <v>39</v>
      </c>
    </row>
    <row r="81" spans="1:13">
      <c r="A81" t="s">
        <v>33</v>
      </c>
      <c r="B81" t="s">
        <v>34</v>
      </c>
      <c r="C81" t="s">
        <v>35</v>
      </c>
      <c r="D81" s="1">
        <v>43875</v>
      </c>
      <c r="E81" t="s">
        <v>93</v>
      </c>
      <c r="F81" t="s">
        <v>114</v>
      </c>
      <c r="I81">
        <v>1431.48</v>
      </c>
      <c r="J81">
        <v>1431.48</v>
      </c>
      <c r="L81" t="s">
        <v>38</v>
      </c>
      <c r="M81" t="s">
        <v>39</v>
      </c>
    </row>
    <row r="82" spans="1:13">
      <c r="A82" t="s">
        <v>33</v>
      </c>
      <c r="B82" t="s">
        <v>34</v>
      </c>
      <c r="C82" t="s">
        <v>35</v>
      </c>
      <c r="D82" s="1">
        <v>43875</v>
      </c>
      <c r="E82" t="s">
        <v>93</v>
      </c>
      <c r="F82" t="s">
        <v>115</v>
      </c>
      <c r="I82">
        <v>1431.48</v>
      </c>
      <c r="J82">
        <v>1431.48</v>
      </c>
      <c r="L82" t="s">
        <v>38</v>
      </c>
      <c r="M82" t="s">
        <v>39</v>
      </c>
    </row>
    <row r="83" spans="1:13">
      <c r="A83" t="s">
        <v>33</v>
      </c>
      <c r="B83" t="s">
        <v>34</v>
      </c>
      <c r="C83" t="s">
        <v>35</v>
      </c>
      <c r="D83" s="1">
        <v>43936</v>
      </c>
      <c r="E83" t="s">
        <v>93</v>
      </c>
      <c r="F83" t="s">
        <v>116</v>
      </c>
      <c r="I83">
        <v>1431.48</v>
      </c>
      <c r="J83">
        <v>1431.48</v>
      </c>
      <c r="L83" t="s">
        <v>38</v>
      </c>
      <c r="M83" t="s">
        <v>39</v>
      </c>
    </row>
    <row r="84" spans="1:13">
      <c r="A84" t="s">
        <v>33</v>
      </c>
      <c r="B84" t="s">
        <v>34</v>
      </c>
      <c r="C84" t="s">
        <v>35</v>
      </c>
      <c r="D84" s="1">
        <v>43936</v>
      </c>
      <c r="E84" t="s">
        <v>93</v>
      </c>
      <c r="F84" t="s">
        <v>117</v>
      </c>
      <c r="I84">
        <v>1431.48</v>
      </c>
      <c r="J84">
        <v>1431.48</v>
      </c>
      <c r="L84" t="s">
        <v>38</v>
      </c>
      <c r="M84" t="s">
        <v>39</v>
      </c>
    </row>
    <row r="85" spans="1:13">
      <c r="A85" t="s">
        <v>33</v>
      </c>
      <c r="B85" t="s">
        <v>34</v>
      </c>
      <c r="C85" t="s">
        <v>35</v>
      </c>
      <c r="D85" s="1">
        <v>43936</v>
      </c>
      <c r="E85" t="s">
        <v>93</v>
      </c>
      <c r="F85" t="s">
        <v>118</v>
      </c>
      <c r="I85">
        <v>32706.55</v>
      </c>
      <c r="J85">
        <v>32706.55</v>
      </c>
      <c r="L85" t="s">
        <v>38</v>
      </c>
      <c r="M85" t="s">
        <v>39</v>
      </c>
    </row>
    <row r="86" spans="1:13">
      <c r="A86" t="s">
        <v>33</v>
      </c>
      <c r="B86" t="s">
        <v>34</v>
      </c>
      <c r="C86" t="s">
        <v>35</v>
      </c>
      <c r="D86" s="1">
        <v>43997</v>
      </c>
      <c r="E86" t="s">
        <v>93</v>
      </c>
      <c r="F86" t="s">
        <v>119</v>
      </c>
      <c r="I86">
        <v>1431.48</v>
      </c>
      <c r="J86">
        <v>1431.48</v>
      </c>
      <c r="L86" t="s">
        <v>38</v>
      </c>
      <c r="M86" t="s">
        <v>39</v>
      </c>
    </row>
    <row r="87" spans="1:13">
      <c r="A87" t="s">
        <v>33</v>
      </c>
      <c r="B87" t="s">
        <v>34</v>
      </c>
      <c r="C87" t="s">
        <v>35</v>
      </c>
      <c r="D87" s="1">
        <v>43997</v>
      </c>
      <c r="E87" t="s">
        <v>93</v>
      </c>
      <c r="F87" t="s">
        <v>120</v>
      </c>
      <c r="I87">
        <v>1431.48</v>
      </c>
      <c r="J87">
        <v>1431.48</v>
      </c>
      <c r="L87" t="s">
        <v>38</v>
      </c>
      <c r="M87" t="s">
        <v>39</v>
      </c>
    </row>
    <row r="88" spans="1:13">
      <c r="A88" t="s">
        <v>33</v>
      </c>
      <c r="B88" t="s">
        <v>34</v>
      </c>
      <c r="C88" t="s">
        <v>35</v>
      </c>
      <c r="D88" s="1">
        <v>43997</v>
      </c>
      <c r="E88" t="s">
        <v>93</v>
      </c>
      <c r="F88" t="s">
        <v>121</v>
      </c>
      <c r="I88">
        <v>17006.919999999998</v>
      </c>
      <c r="J88">
        <v>17006.919999999998</v>
      </c>
      <c r="L88" t="s">
        <v>38</v>
      </c>
      <c r="M88" t="s">
        <v>39</v>
      </c>
    </row>
    <row r="89" spans="1:13">
      <c r="A89" t="s">
        <v>33</v>
      </c>
      <c r="B89" t="s">
        <v>34</v>
      </c>
      <c r="C89" t="s">
        <v>35</v>
      </c>
      <c r="D89" s="1">
        <v>43962</v>
      </c>
      <c r="E89" t="s">
        <v>93</v>
      </c>
      <c r="F89" t="s">
        <v>122</v>
      </c>
      <c r="I89">
        <v>1431.48</v>
      </c>
      <c r="J89">
        <v>1431.48</v>
      </c>
      <c r="L89" t="s">
        <v>38</v>
      </c>
      <c r="M89" t="s">
        <v>39</v>
      </c>
    </row>
    <row r="90" spans="1:13">
      <c r="A90" t="s">
        <v>33</v>
      </c>
      <c r="B90" t="s">
        <v>34</v>
      </c>
      <c r="C90" t="s">
        <v>35</v>
      </c>
      <c r="D90" s="1">
        <v>43962</v>
      </c>
      <c r="E90" t="s">
        <v>93</v>
      </c>
      <c r="F90" t="s">
        <v>123</v>
      </c>
      <c r="I90">
        <v>1431.48</v>
      </c>
      <c r="J90">
        <v>1431.48</v>
      </c>
      <c r="L90" t="s">
        <v>38</v>
      </c>
      <c r="M90" t="s">
        <v>39</v>
      </c>
    </row>
    <row r="91" spans="1:13">
      <c r="A91" t="s">
        <v>33</v>
      </c>
      <c r="B91" t="s">
        <v>34</v>
      </c>
      <c r="C91" t="s">
        <v>35</v>
      </c>
      <c r="D91" s="1">
        <v>44144</v>
      </c>
      <c r="E91" t="s">
        <v>93</v>
      </c>
      <c r="F91" t="s">
        <v>124</v>
      </c>
      <c r="I91">
        <v>1431.48</v>
      </c>
      <c r="J91">
        <v>1431.48</v>
      </c>
      <c r="L91" t="s">
        <v>38</v>
      </c>
      <c r="M91" t="s">
        <v>39</v>
      </c>
    </row>
    <row r="92" spans="1:13">
      <c r="A92" t="s">
        <v>33</v>
      </c>
      <c r="B92" t="s">
        <v>34</v>
      </c>
      <c r="C92" t="s">
        <v>35</v>
      </c>
      <c r="D92" s="1">
        <v>44144</v>
      </c>
      <c r="E92" t="s">
        <v>93</v>
      </c>
      <c r="F92" t="s">
        <v>125</v>
      </c>
      <c r="I92">
        <v>1431.48</v>
      </c>
      <c r="J92">
        <v>1431.48</v>
      </c>
      <c r="L92" t="s">
        <v>38</v>
      </c>
      <c r="M92" t="s">
        <v>39</v>
      </c>
    </row>
    <row r="93" spans="1:13">
      <c r="A93" t="s">
        <v>33</v>
      </c>
      <c r="B93" t="s">
        <v>34</v>
      </c>
      <c r="C93" t="s">
        <v>35</v>
      </c>
      <c r="D93" s="1">
        <v>44144</v>
      </c>
      <c r="E93" t="s">
        <v>93</v>
      </c>
      <c r="F93" t="s">
        <v>126</v>
      </c>
      <c r="I93">
        <v>30804.23</v>
      </c>
      <c r="J93">
        <v>30804.23</v>
      </c>
      <c r="L93" t="s">
        <v>38</v>
      </c>
      <c r="M93" t="s">
        <v>39</v>
      </c>
    </row>
    <row r="94" spans="1:13">
      <c r="A94" t="s">
        <v>33</v>
      </c>
      <c r="B94" t="s">
        <v>34</v>
      </c>
      <c r="C94" t="s">
        <v>35</v>
      </c>
      <c r="D94" s="1">
        <v>44176</v>
      </c>
      <c r="E94" t="s">
        <v>93</v>
      </c>
      <c r="F94" t="s">
        <v>127</v>
      </c>
      <c r="I94">
        <v>30995.61</v>
      </c>
      <c r="J94">
        <v>30995.61</v>
      </c>
      <c r="L94" t="s">
        <v>38</v>
      </c>
      <c r="M94" t="s">
        <v>39</v>
      </c>
    </row>
    <row r="95" spans="1:13">
      <c r="A95" t="s">
        <v>33</v>
      </c>
      <c r="B95" t="s">
        <v>34</v>
      </c>
      <c r="C95" t="s">
        <v>35</v>
      </c>
      <c r="D95" s="1">
        <v>44176</v>
      </c>
      <c r="E95" t="s">
        <v>93</v>
      </c>
      <c r="F95" t="s">
        <v>128</v>
      </c>
      <c r="I95">
        <v>1431.48</v>
      </c>
      <c r="J95">
        <v>1431.48</v>
      </c>
      <c r="L95" t="s">
        <v>38</v>
      </c>
      <c r="M95" t="s">
        <v>39</v>
      </c>
    </row>
    <row r="96" spans="1:13">
      <c r="A96" t="s">
        <v>33</v>
      </c>
      <c r="B96" t="s">
        <v>34</v>
      </c>
      <c r="C96" t="s">
        <v>35</v>
      </c>
      <c r="D96" s="1">
        <v>44176</v>
      </c>
      <c r="E96" t="s">
        <v>93</v>
      </c>
      <c r="F96" t="s">
        <v>129</v>
      </c>
      <c r="I96">
        <v>1431.48</v>
      </c>
      <c r="J96">
        <v>1431.48</v>
      </c>
      <c r="L96" t="s">
        <v>38</v>
      </c>
      <c r="M96" t="s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1"/>
  <dimension ref="A1:F36"/>
  <sheetViews>
    <sheetView workbookViewId="0">
      <selection sqref="A1:F36"/>
    </sheetView>
  </sheetViews>
  <sheetFormatPr defaultRowHeight="13.8"/>
  <cols>
    <col min="1" max="1" width="10.09765625" bestFit="1" customWidth="1"/>
    <col min="2" max="2" width="22" customWidth="1"/>
    <col min="3" max="3" width="19.5" bestFit="1" customWidth="1"/>
    <col min="4" max="4" width="10.5" bestFit="1" customWidth="1"/>
    <col min="5" max="5" width="6.59765625" bestFit="1" customWidth="1"/>
    <col min="6" max="6" width="10.5" bestFit="1" customWidth="1"/>
    <col min="7" max="7" width="10.09765625" bestFit="1" customWidth="1"/>
    <col min="8" max="8" width="25" bestFit="1" customWidth="1"/>
    <col min="9" max="9" width="19.5" bestFit="1" customWidth="1"/>
    <col min="10" max="10" width="13.09765625" bestFit="1" customWidth="1"/>
    <col min="11" max="11" width="9.09765625" bestFit="1" customWidth="1"/>
    <col min="12" max="12" width="14.19921875" bestFit="1" customWidth="1"/>
  </cols>
  <sheetData>
    <row r="1" spans="1:6">
      <c r="E1" t="s">
        <v>130</v>
      </c>
    </row>
    <row r="2" spans="1:6">
      <c r="A2" s="1">
        <v>43881</v>
      </c>
      <c r="B2" t="s">
        <v>68</v>
      </c>
      <c r="C2" t="s">
        <v>81</v>
      </c>
      <c r="D2" s="8">
        <v>16371</v>
      </c>
      <c r="E2" s="8">
        <v>0</v>
      </c>
      <c r="F2" s="8">
        <v>16371</v>
      </c>
    </row>
    <row r="3" spans="1:6">
      <c r="A3" s="1">
        <v>43910</v>
      </c>
      <c r="B3" t="s">
        <v>68</v>
      </c>
      <c r="C3" t="s">
        <v>75</v>
      </c>
      <c r="D3" s="8">
        <v>14256</v>
      </c>
      <c r="E3" s="8">
        <v>0</v>
      </c>
      <c r="F3" s="8">
        <v>14256</v>
      </c>
    </row>
    <row r="4" spans="1:6">
      <c r="A4" s="1">
        <v>43941</v>
      </c>
      <c r="B4" t="s">
        <v>68</v>
      </c>
      <c r="C4" t="s">
        <v>77</v>
      </c>
      <c r="D4" s="8">
        <v>8568</v>
      </c>
      <c r="E4" s="8">
        <v>0</v>
      </c>
      <c r="F4" s="8">
        <v>8568</v>
      </c>
    </row>
    <row r="5" spans="1:6">
      <c r="A5" s="1">
        <v>43971</v>
      </c>
      <c r="B5" t="s">
        <v>68</v>
      </c>
      <c r="C5" t="s">
        <v>87</v>
      </c>
      <c r="D5" s="8">
        <v>12275</v>
      </c>
      <c r="E5" s="8">
        <v>0</v>
      </c>
      <c r="F5" s="8">
        <v>12275</v>
      </c>
    </row>
    <row r="6" spans="1:6">
      <c r="A6" s="1">
        <v>44000</v>
      </c>
      <c r="B6" t="s">
        <v>68</v>
      </c>
      <c r="C6" t="s">
        <v>89</v>
      </c>
      <c r="D6" s="8">
        <v>6799</v>
      </c>
      <c r="E6" s="8">
        <v>0</v>
      </c>
      <c r="F6" s="8">
        <v>6799</v>
      </c>
    </row>
    <row r="7" spans="1:6">
      <c r="A7" s="1">
        <v>44029</v>
      </c>
      <c r="B7" t="s">
        <v>68</v>
      </c>
      <c r="C7" t="s">
        <v>83</v>
      </c>
      <c r="D7" s="8">
        <v>6359</v>
      </c>
      <c r="E7" s="8">
        <v>0</v>
      </c>
      <c r="F7" s="8">
        <v>6768</v>
      </c>
    </row>
    <row r="8" spans="1:6">
      <c r="A8" s="1">
        <v>44063</v>
      </c>
      <c r="B8" t="s">
        <v>68</v>
      </c>
      <c r="C8" t="s">
        <v>85</v>
      </c>
      <c r="D8" s="8">
        <v>8842</v>
      </c>
      <c r="E8" s="8">
        <v>0</v>
      </c>
      <c r="F8" s="8">
        <v>8842</v>
      </c>
    </row>
    <row r="9" spans="1:6">
      <c r="A9" s="1">
        <v>44090</v>
      </c>
      <c r="B9" t="s">
        <v>68</v>
      </c>
      <c r="C9" t="s">
        <v>83</v>
      </c>
      <c r="D9" s="8">
        <v>37</v>
      </c>
      <c r="E9" s="8">
        <v>0</v>
      </c>
      <c r="F9" s="8"/>
    </row>
    <row r="10" spans="1:6">
      <c r="A10" s="1">
        <v>44092</v>
      </c>
      <c r="B10" t="s">
        <v>68</v>
      </c>
      <c r="C10" t="s">
        <v>91</v>
      </c>
      <c r="D10" s="8">
        <v>16364</v>
      </c>
      <c r="E10" s="8"/>
      <c r="F10" s="8">
        <v>16363</v>
      </c>
    </row>
    <row r="11" spans="1:6">
      <c r="A11" s="1">
        <v>44119</v>
      </c>
      <c r="B11" t="s">
        <v>68</v>
      </c>
      <c r="C11" t="s">
        <v>83</v>
      </c>
      <c r="D11" s="8">
        <v>379</v>
      </c>
      <c r="E11" s="8">
        <v>7</v>
      </c>
      <c r="F11" s="8"/>
    </row>
    <row r="12" spans="1:6">
      <c r="A12" s="1">
        <v>44124</v>
      </c>
      <c r="B12" t="s">
        <v>68</v>
      </c>
      <c r="C12" t="s">
        <v>73</v>
      </c>
      <c r="D12" s="8">
        <v>10693</v>
      </c>
      <c r="E12" s="8"/>
      <c r="F12" s="8">
        <v>10697</v>
      </c>
    </row>
    <row r="13" spans="1:6">
      <c r="A13" s="1">
        <v>44154</v>
      </c>
      <c r="B13" t="s">
        <v>68</v>
      </c>
      <c r="C13" t="s">
        <v>73</v>
      </c>
      <c r="D13" s="8">
        <v>3</v>
      </c>
      <c r="E13" s="8"/>
      <c r="F13" s="8"/>
    </row>
    <row r="14" spans="1:6">
      <c r="A14" s="1">
        <v>44155</v>
      </c>
      <c r="B14" t="s">
        <v>68</v>
      </c>
      <c r="C14" t="s">
        <v>71</v>
      </c>
      <c r="D14" s="8">
        <v>17853</v>
      </c>
      <c r="E14" s="8"/>
      <c r="F14" s="8">
        <v>18039</v>
      </c>
    </row>
    <row r="15" spans="1:6">
      <c r="A15" s="1">
        <v>44169</v>
      </c>
      <c r="B15" t="s">
        <v>68</v>
      </c>
      <c r="C15" t="s">
        <v>71</v>
      </c>
      <c r="D15" s="8">
        <v>187</v>
      </c>
      <c r="E15" s="8">
        <v>1</v>
      </c>
      <c r="F15" s="8"/>
    </row>
    <row r="16" spans="1:6">
      <c r="A16" s="1">
        <v>44186</v>
      </c>
      <c r="B16" t="s">
        <v>68</v>
      </c>
      <c r="C16" t="s">
        <v>69</v>
      </c>
      <c r="D16" s="8">
        <v>8885</v>
      </c>
      <c r="E16" s="8"/>
      <c r="F16" s="8">
        <v>8885</v>
      </c>
    </row>
    <row r="17" spans="1:6">
      <c r="A17" s="1">
        <v>44216</v>
      </c>
      <c r="B17" t="s">
        <v>68</v>
      </c>
      <c r="C17" t="s">
        <v>131</v>
      </c>
      <c r="D17" s="8">
        <v>12993</v>
      </c>
      <c r="E17" s="8"/>
      <c r="F17" s="8">
        <v>12993</v>
      </c>
    </row>
    <row r="18" spans="1:6">
      <c r="D18" s="8">
        <f>SUM(D2:D17)</f>
        <v>140864</v>
      </c>
      <c r="E18" s="8">
        <f>SUM(E2:E17)</f>
        <v>8</v>
      </c>
      <c r="F18" s="8">
        <f>SUM(F2:F17)</f>
        <v>140856</v>
      </c>
    </row>
    <row r="20" spans="1:6">
      <c r="A20" s="1">
        <v>43881</v>
      </c>
      <c r="B20" t="s">
        <v>68</v>
      </c>
      <c r="C20" t="s">
        <v>82</v>
      </c>
      <c r="D20" s="8">
        <v>16371</v>
      </c>
      <c r="E20" s="8">
        <v>0</v>
      </c>
      <c r="F20" s="8">
        <v>16371</v>
      </c>
    </row>
    <row r="21" spans="1:6">
      <c r="A21" s="1">
        <v>43910</v>
      </c>
      <c r="B21" t="s">
        <v>68</v>
      </c>
      <c r="C21" t="s">
        <v>76</v>
      </c>
      <c r="D21" s="8">
        <v>14256</v>
      </c>
      <c r="E21" s="8">
        <v>0</v>
      </c>
      <c r="F21" s="8">
        <v>14256</v>
      </c>
    </row>
    <row r="22" spans="1:6">
      <c r="A22" s="1">
        <v>43941</v>
      </c>
      <c r="B22" t="s">
        <v>68</v>
      </c>
      <c r="C22" t="s">
        <v>78</v>
      </c>
      <c r="D22" s="8">
        <v>8568</v>
      </c>
      <c r="E22" s="8">
        <v>0</v>
      </c>
      <c r="F22" s="8">
        <v>8568</v>
      </c>
    </row>
    <row r="23" spans="1:6">
      <c r="A23" s="1">
        <v>43971</v>
      </c>
      <c r="B23" t="s">
        <v>68</v>
      </c>
      <c r="C23" t="s">
        <v>88</v>
      </c>
      <c r="D23" s="8">
        <v>12275</v>
      </c>
      <c r="E23" s="8">
        <v>0</v>
      </c>
      <c r="F23" s="8">
        <v>12275</v>
      </c>
    </row>
    <row r="24" spans="1:6">
      <c r="A24" s="1">
        <v>44000</v>
      </c>
      <c r="B24" t="s">
        <v>68</v>
      </c>
      <c r="C24" t="s">
        <v>90</v>
      </c>
      <c r="D24" s="8">
        <v>6799</v>
      </c>
      <c r="E24" s="8">
        <v>0</v>
      </c>
      <c r="F24" s="8">
        <v>6799</v>
      </c>
    </row>
    <row r="25" spans="1:6">
      <c r="A25" s="1">
        <v>44029</v>
      </c>
      <c r="B25" t="s">
        <v>68</v>
      </c>
      <c r="C25" t="s">
        <v>84</v>
      </c>
      <c r="D25" s="8">
        <v>6359</v>
      </c>
      <c r="E25" s="8">
        <v>0</v>
      </c>
      <c r="F25" s="8">
        <v>6768</v>
      </c>
    </row>
    <row r="26" spans="1:6">
      <c r="A26" s="1">
        <v>44063</v>
      </c>
      <c r="B26" t="s">
        <v>68</v>
      </c>
      <c r="C26" t="s">
        <v>86</v>
      </c>
      <c r="D26" s="8">
        <v>8842</v>
      </c>
      <c r="E26" s="8">
        <v>0</v>
      </c>
      <c r="F26" s="8">
        <v>8842</v>
      </c>
    </row>
    <row r="27" spans="1:6">
      <c r="A27" s="1">
        <v>44090</v>
      </c>
      <c r="B27" t="s">
        <v>68</v>
      </c>
      <c r="C27" t="s">
        <v>84</v>
      </c>
      <c r="D27" s="8">
        <v>37</v>
      </c>
      <c r="E27" s="8">
        <v>0</v>
      </c>
      <c r="F27" s="8"/>
    </row>
    <row r="28" spans="1:6">
      <c r="A28" s="1">
        <v>44092</v>
      </c>
      <c r="B28" t="s">
        <v>68</v>
      </c>
      <c r="C28" t="s">
        <v>92</v>
      </c>
      <c r="D28" s="8">
        <v>16364</v>
      </c>
      <c r="E28" s="8"/>
      <c r="F28" s="8">
        <v>16363</v>
      </c>
    </row>
    <row r="29" spans="1:6">
      <c r="A29" s="1">
        <v>44119</v>
      </c>
      <c r="B29" t="s">
        <v>68</v>
      </c>
      <c r="C29" t="s">
        <v>84</v>
      </c>
      <c r="D29" s="8">
        <v>379</v>
      </c>
      <c r="E29" s="8">
        <v>7</v>
      </c>
      <c r="F29" s="8"/>
    </row>
    <row r="30" spans="1:6">
      <c r="A30" s="1">
        <v>44124</v>
      </c>
      <c r="B30" t="s">
        <v>68</v>
      </c>
      <c r="C30" t="s">
        <v>74</v>
      </c>
      <c r="D30" s="8">
        <v>10693</v>
      </c>
      <c r="E30" s="8"/>
      <c r="F30" s="8">
        <v>10697</v>
      </c>
    </row>
    <row r="31" spans="1:6">
      <c r="A31" s="1">
        <v>44154</v>
      </c>
      <c r="B31" t="s">
        <v>68</v>
      </c>
      <c r="C31" t="s">
        <v>74</v>
      </c>
      <c r="D31" s="8">
        <v>3</v>
      </c>
      <c r="E31" s="8"/>
      <c r="F31" s="8"/>
    </row>
    <row r="32" spans="1:6">
      <c r="A32" s="1">
        <v>44155</v>
      </c>
      <c r="B32" t="s">
        <v>68</v>
      </c>
      <c r="C32" t="s">
        <v>72</v>
      </c>
      <c r="D32" s="8">
        <v>17853</v>
      </c>
      <c r="E32" s="8"/>
      <c r="F32" s="8">
        <v>18039</v>
      </c>
    </row>
    <row r="33" spans="1:6">
      <c r="A33" s="1">
        <v>44169</v>
      </c>
      <c r="B33" t="s">
        <v>68</v>
      </c>
      <c r="C33" t="s">
        <v>72</v>
      </c>
      <c r="D33" s="8">
        <v>187</v>
      </c>
      <c r="E33" s="8">
        <v>1</v>
      </c>
      <c r="F33" s="8"/>
    </row>
    <row r="34" spans="1:6">
      <c r="A34" s="1">
        <v>44186</v>
      </c>
      <c r="B34" t="s">
        <v>68</v>
      </c>
      <c r="C34" t="s">
        <v>70</v>
      </c>
      <c r="D34" s="8">
        <v>8885</v>
      </c>
      <c r="E34" s="8"/>
      <c r="F34" s="8">
        <v>8885</v>
      </c>
    </row>
    <row r="35" spans="1:6">
      <c r="A35" s="1">
        <v>44216</v>
      </c>
      <c r="B35" t="s">
        <v>68</v>
      </c>
      <c r="C35" t="s">
        <v>131</v>
      </c>
      <c r="D35" s="8">
        <v>12993</v>
      </c>
      <c r="E35" s="8"/>
      <c r="F35" s="8">
        <v>12993</v>
      </c>
    </row>
    <row r="36" spans="1:6">
      <c r="D36" s="8">
        <f t="shared" ref="D36:F36" si="0">SUM(D20:D35)</f>
        <v>140864</v>
      </c>
      <c r="E36" s="8">
        <f t="shared" si="0"/>
        <v>8</v>
      </c>
      <c r="F36" s="8">
        <f t="shared" si="0"/>
        <v>140856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2"/>
  <dimension ref="A1:H9"/>
  <sheetViews>
    <sheetView workbookViewId="0">
      <selection activeCell="C15" sqref="C15"/>
    </sheetView>
  </sheetViews>
  <sheetFormatPr defaultRowHeight="13.8"/>
  <cols>
    <col min="1" max="1" width="10.09765625" bestFit="1" customWidth="1"/>
    <col min="2" max="2" width="9.69921875" style="2" bestFit="1" customWidth="1"/>
    <col min="3" max="3" width="9" style="2"/>
    <col min="4" max="4" width="10.19921875" style="3" bestFit="1" customWidth="1"/>
    <col min="5" max="5" width="9.8984375" style="2" bestFit="1" customWidth="1"/>
    <col min="7" max="7" width="9.69921875" bestFit="1" customWidth="1"/>
  </cols>
  <sheetData>
    <row r="1" spans="1:8">
      <c r="E1" s="2">
        <v>100</v>
      </c>
    </row>
    <row r="2" spans="1:8">
      <c r="A2" t="s">
        <v>0</v>
      </c>
      <c r="B2" s="2" t="s">
        <v>1</v>
      </c>
      <c r="C2" s="2" t="s">
        <v>5</v>
      </c>
      <c r="D2" s="3" t="s">
        <v>3</v>
      </c>
      <c r="E2" s="2" t="s">
        <v>2</v>
      </c>
    </row>
    <row r="3" spans="1:8">
      <c r="A3" s="1">
        <v>44364</v>
      </c>
      <c r="B3" s="2">
        <v>154.94999999999999</v>
      </c>
      <c r="C3" s="2">
        <v>0</v>
      </c>
      <c r="D3" s="6">
        <f>SUM(B3)-C3</f>
        <v>154.94999999999999</v>
      </c>
      <c r="E3" s="6">
        <f>D3-$E$1</f>
        <v>54.949999999999989</v>
      </c>
    </row>
    <row r="4" spans="1:8">
      <c r="A4" s="1">
        <v>44397</v>
      </c>
      <c r="B4" s="2">
        <v>537</v>
      </c>
      <c r="C4" s="2">
        <v>35.31</v>
      </c>
      <c r="D4" s="6">
        <f>B4-C4</f>
        <v>501.69</v>
      </c>
      <c r="E4" s="6">
        <f t="shared" ref="E4" si="0">D4-$E$1</f>
        <v>401.69</v>
      </c>
    </row>
    <row r="5" spans="1:8">
      <c r="A5" s="1">
        <v>44524</v>
      </c>
      <c r="B5" s="2">
        <v>516.70000000000005</v>
      </c>
      <c r="C5" s="2">
        <v>23.54</v>
      </c>
      <c r="D5" s="6">
        <f>B5-C5</f>
        <v>493.16</v>
      </c>
      <c r="E5" s="6">
        <f>D5-E1</f>
        <v>393.16</v>
      </c>
    </row>
    <row r="6" spans="1:8">
      <c r="A6" s="1"/>
    </row>
    <row r="7" spans="1:8">
      <c r="B7" s="2">
        <f>B3+B4+B5</f>
        <v>1208.6500000000001</v>
      </c>
      <c r="C7" s="2">
        <f>C3+C4+C5</f>
        <v>58.85</v>
      </c>
      <c r="D7" s="4" t="s">
        <v>4</v>
      </c>
      <c r="E7" s="5">
        <f>E3+E4+E5</f>
        <v>849.8</v>
      </c>
    </row>
    <row r="8" spans="1:8">
      <c r="B8" s="2">
        <f>B7-C7-300</f>
        <v>849.80000000000018</v>
      </c>
      <c r="G8" s="2"/>
      <c r="H8" s="2"/>
    </row>
    <row r="9" spans="1:8">
      <c r="G9" s="2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3"/>
  <dimension ref="A1:H10"/>
  <sheetViews>
    <sheetView workbookViewId="0">
      <selection activeCell="E8" sqref="E8"/>
    </sheetView>
  </sheetViews>
  <sheetFormatPr defaultRowHeight="13.8"/>
  <cols>
    <col min="1" max="1" width="10.09765625" bestFit="1" customWidth="1"/>
    <col min="2" max="2" width="9.69921875" style="2" bestFit="1" customWidth="1"/>
    <col min="3" max="3" width="9" style="2"/>
    <col min="4" max="4" width="10.19921875" style="3" bestFit="1" customWidth="1"/>
    <col min="5" max="5" width="9.8984375" style="2" bestFit="1" customWidth="1"/>
    <col min="7" max="7" width="9.69921875" bestFit="1" customWidth="1"/>
  </cols>
  <sheetData>
    <row r="1" spans="1:8">
      <c r="E1" s="2">
        <v>100</v>
      </c>
    </row>
    <row r="2" spans="1:8">
      <c r="A2" t="s">
        <v>0</v>
      </c>
      <c r="B2" s="2" t="s">
        <v>1</v>
      </c>
      <c r="C2" s="2" t="s">
        <v>5</v>
      </c>
      <c r="D2" s="3" t="s">
        <v>3</v>
      </c>
      <c r="E2" s="2" t="s">
        <v>2</v>
      </c>
    </row>
    <row r="3" spans="1:8">
      <c r="A3" s="1">
        <v>44645</v>
      </c>
      <c r="B3" s="2">
        <v>238.98</v>
      </c>
      <c r="C3" s="2">
        <v>0</v>
      </c>
      <c r="D3" s="6">
        <f>SUM(B3)-C3</f>
        <v>238.98</v>
      </c>
      <c r="E3" s="6">
        <f>D3-$E$1</f>
        <v>138.97999999999999</v>
      </c>
    </row>
    <row r="4" spans="1:8">
      <c r="A4" s="1">
        <v>44798</v>
      </c>
      <c r="B4" s="2">
        <v>156.55000000000001</v>
      </c>
      <c r="C4" s="2">
        <v>0</v>
      </c>
      <c r="D4" s="6">
        <f>B4-C4</f>
        <v>156.55000000000001</v>
      </c>
      <c r="E4" s="6">
        <f t="shared" ref="E4:E5" si="0">D4-$E$1</f>
        <v>56.550000000000011</v>
      </c>
    </row>
    <row r="5" spans="1:8">
      <c r="A5" s="1">
        <v>44859</v>
      </c>
      <c r="B5" s="2">
        <v>437.12</v>
      </c>
      <c r="C5" s="2">
        <v>0</v>
      </c>
      <c r="D5" s="6">
        <f>B5-C5</f>
        <v>437.12</v>
      </c>
      <c r="E5" s="6">
        <f t="shared" si="0"/>
        <v>337.12</v>
      </c>
    </row>
    <row r="6" spans="1:8">
      <c r="A6" s="1">
        <v>44894</v>
      </c>
      <c r="B6" s="2">
        <v>194.91</v>
      </c>
      <c r="C6" s="2">
        <v>0</v>
      </c>
      <c r="D6" s="6">
        <f>B6-C6</f>
        <v>194.91</v>
      </c>
      <c r="E6" s="6">
        <f>D6-E1</f>
        <v>94.91</v>
      </c>
    </row>
    <row r="7" spans="1:8">
      <c r="A7" s="1"/>
    </row>
    <row r="8" spans="1:8">
      <c r="B8" s="2">
        <f>B3+B4+B6+B5</f>
        <v>1027.56</v>
      </c>
      <c r="C8" s="2">
        <f>C3+C4+C6+C5</f>
        <v>0</v>
      </c>
      <c r="D8" s="4" t="s">
        <v>4</v>
      </c>
      <c r="E8" s="5">
        <f>E3+E4+E6+E5</f>
        <v>627.55999999999995</v>
      </c>
    </row>
    <row r="9" spans="1:8">
      <c r="B9" s="2">
        <f>B8-C8-400</f>
        <v>627.55999999999995</v>
      </c>
      <c r="G9" s="2"/>
      <c r="H9" s="2"/>
    </row>
    <row r="10" spans="1:8">
      <c r="G10" s="2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5"/>
  <dimension ref="A1:D16"/>
  <sheetViews>
    <sheetView workbookViewId="0">
      <selection activeCell="C17" sqref="C17"/>
    </sheetView>
  </sheetViews>
  <sheetFormatPr defaultRowHeight="13.8"/>
  <cols>
    <col min="1" max="1" width="12.5" bestFit="1" customWidth="1"/>
    <col min="2" max="2" width="11.09765625" bestFit="1" customWidth="1"/>
    <col min="3" max="3" width="11" customWidth="1"/>
  </cols>
  <sheetData>
    <row r="1" spans="1:4">
      <c r="B1" t="s">
        <v>9</v>
      </c>
      <c r="C1" s="7">
        <v>8.5000000000000006E-2</v>
      </c>
      <c r="D1" t="s">
        <v>10</v>
      </c>
    </row>
    <row r="2" spans="1:4">
      <c r="A2" t="s">
        <v>6</v>
      </c>
      <c r="C2">
        <f>B2*$C$1</f>
        <v>0</v>
      </c>
    </row>
    <row r="3" spans="1:4">
      <c r="A3" t="s">
        <v>7</v>
      </c>
      <c r="C3">
        <f t="shared" ref="C3:C13" si="0">B3*$C$1</f>
        <v>0</v>
      </c>
    </row>
    <row r="4" spans="1:4">
      <c r="A4" t="s">
        <v>8</v>
      </c>
      <c r="C4">
        <f t="shared" si="0"/>
        <v>0</v>
      </c>
    </row>
    <row r="5" spans="1:4">
      <c r="A5" t="s">
        <v>11</v>
      </c>
      <c r="B5">
        <v>2500</v>
      </c>
      <c r="C5">
        <f t="shared" si="0"/>
        <v>212.50000000000003</v>
      </c>
      <c r="D5">
        <v>213</v>
      </c>
    </row>
    <row r="6" spans="1:4">
      <c r="A6" t="s">
        <v>12</v>
      </c>
      <c r="B6">
        <v>2500</v>
      </c>
      <c r="C6">
        <f t="shared" si="0"/>
        <v>212.50000000000003</v>
      </c>
      <c r="D6">
        <v>213</v>
      </c>
    </row>
    <row r="7" spans="1:4">
      <c r="A7" t="s">
        <v>13</v>
      </c>
      <c r="B7">
        <v>2500</v>
      </c>
      <c r="C7">
        <f t="shared" si="0"/>
        <v>212.50000000000003</v>
      </c>
      <c r="D7">
        <v>213</v>
      </c>
    </row>
    <row r="8" spans="1:4">
      <c r="A8" t="s">
        <v>14</v>
      </c>
      <c r="C8">
        <f t="shared" si="0"/>
        <v>0</v>
      </c>
    </row>
    <row r="9" spans="1:4">
      <c r="A9" t="s">
        <v>15</v>
      </c>
      <c r="B9">
        <v>2500</v>
      </c>
      <c r="C9">
        <f t="shared" si="0"/>
        <v>212.50000000000003</v>
      </c>
      <c r="D9">
        <v>213</v>
      </c>
    </row>
    <row r="10" spans="1:4">
      <c r="A10" t="s">
        <v>16</v>
      </c>
      <c r="B10">
        <f>2*2500</f>
        <v>5000</v>
      </c>
      <c r="C10">
        <f t="shared" si="0"/>
        <v>425.00000000000006</v>
      </c>
      <c r="D10">
        <v>425</v>
      </c>
    </row>
    <row r="11" spans="1:4">
      <c r="A11" t="s">
        <v>17</v>
      </c>
      <c r="C11">
        <f t="shared" si="0"/>
        <v>0</v>
      </c>
    </row>
    <row r="12" spans="1:4">
      <c r="A12" t="s">
        <v>18</v>
      </c>
      <c r="B12">
        <v>2500</v>
      </c>
      <c r="C12">
        <f t="shared" si="0"/>
        <v>212.50000000000003</v>
      </c>
      <c r="D12">
        <v>213</v>
      </c>
    </row>
    <row r="13" spans="1:4">
      <c r="A13" t="s">
        <v>19</v>
      </c>
      <c r="B13">
        <f>2*2500</f>
        <v>5000</v>
      </c>
      <c r="C13">
        <f t="shared" si="0"/>
        <v>425.00000000000006</v>
      </c>
    </row>
    <row r="15" spans="1:4">
      <c r="B15">
        <f>SUM(B2:B13)</f>
        <v>22500</v>
      </c>
      <c r="C15">
        <f t="shared" ref="C15:D15" si="1">SUM(C2:C13)</f>
        <v>1912.5000000000002</v>
      </c>
      <c r="D15">
        <f t="shared" si="1"/>
        <v>1490</v>
      </c>
    </row>
    <row r="16" spans="1:4">
      <c r="C16">
        <v>1913</v>
      </c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EC265-88E3-4624-BB84-781F4876486F}">
  <dimension ref="A1:H11"/>
  <sheetViews>
    <sheetView tabSelected="1" workbookViewId="0">
      <selection activeCell="E9" sqref="E9"/>
    </sheetView>
  </sheetViews>
  <sheetFormatPr defaultRowHeight="13.8"/>
  <cols>
    <col min="1" max="1" width="10.09765625" bestFit="1" customWidth="1"/>
    <col min="2" max="2" width="9.69921875" style="2" bestFit="1" customWidth="1"/>
    <col min="3" max="3" width="8.796875" style="2"/>
    <col min="4" max="4" width="10.19921875" style="3" bestFit="1" customWidth="1"/>
    <col min="5" max="5" width="9.8984375" style="2" bestFit="1" customWidth="1"/>
    <col min="7" max="7" width="9.69921875" bestFit="1" customWidth="1"/>
  </cols>
  <sheetData>
    <row r="1" spans="1:8">
      <c r="E1" s="2">
        <v>100</v>
      </c>
    </row>
    <row r="2" spans="1:8">
      <c r="A2" t="s">
        <v>0</v>
      </c>
      <c r="B2" s="2" t="s">
        <v>1</v>
      </c>
      <c r="C2" s="2" t="s">
        <v>5</v>
      </c>
      <c r="D2" s="3" t="s">
        <v>3</v>
      </c>
      <c r="E2" s="2" t="s">
        <v>2</v>
      </c>
    </row>
    <row r="3" spans="1:8">
      <c r="A3" s="1">
        <v>45572</v>
      </c>
      <c r="B3" s="2">
        <v>325.57</v>
      </c>
      <c r="C3" s="2">
        <v>0</v>
      </c>
      <c r="D3" s="6">
        <f>SUM(B3)-C3</f>
        <v>325.57</v>
      </c>
      <c r="E3" s="6">
        <f>D3-$E$1</f>
        <v>225.57</v>
      </c>
    </row>
    <row r="4" spans="1:8">
      <c r="A4" s="1">
        <v>45545</v>
      </c>
      <c r="B4" s="2">
        <v>281.93</v>
      </c>
      <c r="C4" s="2">
        <v>0</v>
      </c>
      <c r="D4" s="6">
        <f>B4-C4</f>
        <v>281.93</v>
      </c>
      <c r="E4" s="6">
        <f t="shared" ref="E4:E6" si="0">D4-$E$1</f>
        <v>181.93</v>
      </c>
    </row>
    <row r="5" spans="1:8">
      <c r="A5" s="1">
        <v>45475</v>
      </c>
      <c r="B5" s="2">
        <v>240.93</v>
      </c>
      <c r="C5" s="2">
        <v>0</v>
      </c>
      <c r="D5" s="6">
        <f>B5-C5</f>
        <v>240.93</v>
      </c>
      <c r="E5" s="6">
        <f t="shared" si="0"/>
        <v>140.93</v>
      </c>
    </row>
    <row r="6" spans="1:8">
      <c r="A6" s="1">
        <v>45408</v>
      </c>
      <c r="B6" s="2">
        <f>345.73-79.99</f>
        <v>265.74</v>
      </c>
      <c r="C6" s="2">
        <v>0</v>
      </c>
      <c r="D6" s="6">
        <f>B6-C6</f>
        <v>265.74</v>
      </c>
      <c r="E6" s="6">
        <f t="shared" si="0"/>
        <v>165.74</v>
      </c>
    </row>
    <row r="7" spans="1:8">
      <c r="A7" s="1">
        <v>45335</v>
      </c>
      <c r="B7" s="2">
        <v>414.86</v>
      </c>
      <c r="C7" s="2">
        <v>0</v>
      </c>
      <c r="D7" s="6">
        <f>B7-C7</f>
        <v>414.86</v>
      </c>
      <c r="E7" s="6">
        <f>D7-E1</f>
        <v>314.86</v>
      </c>
    </row>
    <row r="8" spans="1:8">
      <c r="A8" s="1"/>
    </row>
    <row r="9" spans="1:8">
      <c r="B9" s="2">
        <f>B3+B4+B7+B5+B6</f>
        <v>1529.03</v>
      </c>
      <c r="C9" s="2">
        <f t="shared" ref="C9:E9" si="1">C3+C4+C7+C5+C6</f>
        <v>0</v>
      </c>
      <c r="D9" s="2" t="s">
        <v>4</v>
      </c>
      <c r="E9" s="2">
        <f t="shared" si="1"/>
        <v>1029.03</v>
      </c>
    </row>
    <row r="10" spans="1:8">
      <c r="B10" s="2">
        <f>B9-C9-400</f>
        <v>1129.03</v>
      </c>
      <c r="G10" s="2"/>
      <c r="H10" s="2"/>
    </row>
    <row r="11" spans="1:8">
      <c r="F11" s="2">
        <f>E9*0.12</f>
        <v>123.4836</v>
      </c>
      <c r="G11" s="2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6C3B3-CF55-4162-8D61-C6B2016E4A8F}">
  <dimension ref="A1:H13"/>
  <sheetViews>
    <sheetView workbookViewId="0">
      <selection activeCell="E13" sqref="E13"/>
    </sheetView>
  </sheetViews>
  <sheetFormatPr defaultRowHeight="13.8"/>
  <cols>
    <col min="1" max="1" width="10.09765625" bestFit="1" customWidth="1"/>
    <col min="2" max="2" width="9.69921875" style="2" bestFit="1" customWidth="1"/>
    <col min="3" max="3" width="8.796875" style="2"/>
    <col min="4" max="4" width="10.19921875" style="3" bestFit="1" customWidth="1"/>
    <col min="5" max="5" width="9.8984375" style="2" bestFit="1" customWidth="1"/>
    <col min="7" max="7" width="9.69921875" bestFit="1" customWidth="1"/>
  </cols>
  <sheetData>
    <row r="1" spans="1:8">
      <c r="E1" s="2">
        <v>100</v>
      </c>
    </row>
    <row r="2" spans="1:8">
      <c r="A2" t="s">
        <v>0</v>
      </c>
      <c r="B2" s="2" t="s">
        <v>1</v>
      </c>
      <c r="C2" s="2" t="s">
        <v>5</v>
      </c>
      <c r="D2" s="3" t="s">
        <v>3</v>
      </c>
      <c r="E2" s="2" t="s">
        <v>2</v>
      </c>
    </row>
    <row r="3" spans="1:8">
      <c r="A3" s="1">
        <v>45733</v>
      </c>
      <c r="B3" s="2">
        <v>301.88</v>
      </c>
      <c r="C3" s="2">
        <v>0</v>
      </c>
      <c r="D3" s="6">
        <f>SUM(B3)-C3</f>
        <v>301.88</v>
      </c>
      <c r="E3" s="6">
        <f>D3-$E$1</f>
        <v>201.88</v>
      </c>
    </row>
    <row r="4" spans="1:8">
      <c r="A4" s="1">
        <v>45891</v>
      </c>
      <c r="B4" s="2">
        <v>340.89</v>
      </c>
      <c r="C4" s="2">
        <v>0</v>
      </c>
      <c r="D4" s="6">
        <f>B4-C4</f>
        <v>340.89</v>
      </c>
      <c r="E4" s="6">
        <f t="shared" ref="E4:E6" si="0">D4-$E$1</f>
        <v>240.89</v>
      </c>
    </row>
    <row r="5" spans="1:8">
      <c r="A5" s="1">
        <v>45940</v>
      </c>
      <c r="B5" s="2">
        <v>168.83</v>
      </c>
      <c r="C5" s="2">
        <v>0</v>
      </c>
      <c r="D5" s="6">
        <f>B5-C5</f>
        <v>168.83</v>
      </c>
      <c r="E5" s="6">
        <f t="shared" si="0"/>
        <v>68.830000000000013</v>
      </c>
    </row>
    <row r="6" spans="1:8">
      <c r="A6" s="1"/>
      <c r="D6" s="6"/>
      <c r="E6" s="6"/>
    </row>
    <row r="7" spans="1:8">
      <c r="A7" s="1"/>
      <c r="D7" s="6"/>
      <c r="E7" s="6"/>
    </row>
    <row r="8" spans="1:8">
      <c r="A8" s="1"/>
    </row>
    <row r="9" spans="1:8">
      <c r="B9" s="2">
        <f>B3+B4+B7+B5+B6</f>
        <v>811.6</v>
      </c>
      <c r="C9" s="2">
        <f>C3+C4+C7+C5+C6</f>
        <v>0</v>
      </c>
      <c r="D9" s="2" t="s">
        <v>4</v>
      </c>
      <c r="E9" s="2">
        <f>E3+E4+E7+E5+E6</f>
        <v>511.6</v>
      </c>
    </row>
    <row r="10" spans="1:8">
      <c r="B10" s="2">
        <f>B9-C9-300</f>
        <v>511.6</v>
      </c>
      <c r="G10" s="2"/>
      <c r="H10" s="2"/>
    </row>
    <row r="11" spans="1:8">
      <c r="D11" s="3" t="s">
        <v>132</v>
      </c>
      <c r="E11" s="2">
        <v>365</v>
      </c>
      <c r="G11" s="2"/>
    </row>
    <row r="13" spans="1:8">
      <c r="D13" s="3" t="s">
        <v>133</v>
      </c>
      <c r="E13" s="2">
        <f>E9+E11</f>
        <v>876.6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J.Obłaza PITza2014</vt:lpstr>
      <vt:lpstr>J.Obłaza PITza2015</vt:lpstr>
      <vt:lpstr>J.Obłaza PITza2018</vt:lpstr>
      <vt:lpstr>J.Obłaza PITza2019</vt:lpstr>
      <vt:lpstr>J.Obłaza PITza2020</vt:lpstr>
      <vt:lpstr>MO PIT-28 ZA 2020</vt:lpstr>
      <vt:lpstr>Arkusz1</vt:lpstr>
      <vt:lpstr>Arkusz2</vt:lpstr>
      <vt:lpstr>J.Obłaza PITza2021</vt:lpstr>
      <vt:lpstr>J.Obłaza PITza2022</vt:lpstr>
      <vt:lpstr>MO PIT-28 ZA 2022</vt:lpstr>
      <vt:lpstr>J.Obłaza PITza2024</vt:lpstr>
      <vt:lpstr>J.Obłaza PITza2025</vt:lpstr>
      <vt:lpstr>Arkusz2!Obszar_wydruku</vt:lpstr>
    </vt:vector>
  </TitlesOfParts>
  <Company>ETISOFT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</dc:creator>
  <cp:lastModifiedBy>basiac</cp:lastModifiedBy>
  <cp:lastPrinted>2021-04-14T12:52:25Z</cp:lastPrinted>
  <dcterms:created xsi:type="dcterms:W3CDTF">2015-02-27T09:35:41Z</dcterms:created>
  <dcterms:modified xsi:type="dcterms:W3CDTF">2026-04-08T13:29:23Z</dcterms:modified>
</cp:coreProperties>
</file>